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7d62a7607d3ee9b/Hillsport Media/MLR/2026 MLR/"/>
    </mc:Choice>
  </mc:AlternateContent>
  <xr:revisionPtr revIDLastSave="0" documentId="8_{DC40BE40-46F5-4E64-BE37-98FAC4D899D1}" xr6:coauthVersionLast="47" xr6:coauthVersionMax="47" xr10:uidLastSave="{00000000-0000-0000-0000-000000000000}"/>
  <bookViews>
    <workbookView xWindow="-109" yWindow="-109" windowWidth="26301" windowHeight="14169" activeTab="2" xr2:uid="{2DF7E0B9-3755-584F-9241-1187BC035320}"/>
  </bookViews>
  <sheets>
    <sheet name="Anthem" sheetId="1" r:id="rId1"/>
    <sheet name="California" sheetId="3" r:id="rId2"/>
    <sheet name="Chicago" sheetId="2" r:id="rId3"/>
    <sheet name="New England" sheetId="4" r:id="rId4"/>
    <sheet name="Old Glory" sheetId="5" r:id="rId5"/>
    <sheet name="Seattle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15" i="5" l="1"/>
  <c r="O221" i="6"/>
  <c r="O220" i="6"/>
  <c r="O219" i="6"/>
  <c r="O218" i="6"/>
  <c r="C208" i="3"/>
  <c r="B49" i="6"/>
  <c r="B29" i="6"/>
  <c r="B28" i="6"/>
  <c r="B25" i="6"/>
  <c r="B43" i="6"/>
  <c r="N221" i="6"/>
  <c r="N220" i="6"/>
  <c r="N219" i="6"/>
  <c r="N218" i="6"/>
  <c r="B99" i="6"/>
  <c r="B9" i="4"/>
  <c r="C9" i="4" s="1"/>
  <c r="B8" i="4"/>
  <c r="B6" i="4"/>
  <c r="B5" i="4"/>
  <c r="C8" i="4"/>
  <c r="N239" i="4"/>
  <c r="N238" i="4"/>
  <c r="N237" i="4"/>
  <c r="N236" i="4"/>
  <c r="B141" i="4"/>
  <c r="C141" i="4" s="1"/>
  <c r="B140" i="4"/>
  <c r="C140" i="4" s="1"/>
  <c r="B138" i="4"/>
  <c r="C138" i="4" s="1"/>
  <c r="B137" i="4"/>
  <c r="C6" i="4"/>
  <c r="C189" i="1"/>
  <c r="C188" i="1"/>
  <c r="C185" i="1"/>
  <c r="B189" i="1"/>
  <c r="B188" i="1"/>
  <c r="B186" i="1"/>
  <c r="C186" i="1" s="1"/>
  <c r="B185" i="1"/>
  <c r="C134" i="2"/>
  <c r="B9" i="2"/>
  <c r="B8" i="2"/>
  <c r="B108" i="4"/>
  <c r="B197" i="4"/>
  <c r="M239" i="4"/>
  <c r="M238" i="4"/>
  <c r="M237" i="4"/>
  <c r="M236" i="4"/>
  <c r="B159" i="4"/>
  <c r="C159" i="4" s="1"/>
  <c r="B158" i="4"/>
  <c r="C158" i="4" s="1"/>
  <c r="B156" i="4"/>
  <c r="C156" i="4" s="1"/>
  <c r="B155" i="4"/>
  <c r="C155" i="4" s="1"/>
  <c r="M219" i="6"/>
  <c r="B7" i="4" l="1"/>
  <c r="C5" i="4"/>
  <c r="B139" i="4"/>
  <c r="C137" i="4"/>
  <c r="C139" i="4" s="1"/>
  <c r="C7" i="4"/>
  <c r="B187" i="1"/>
  <c r="C187" i="1"/>
  <c r="B157" i="4"/>
  <c r="C157" i="4"/>
  <c r="L223" i="3"/>
  <c r="L222" i="3"/>
  <c r="L221" i="3"/>
  <c r="L220" i="3"/>
  <c r="L219" i="6"/>
  <c r="L239" i="4"/>
  <c r="L238" i="4"/>
  <c r="L236" i="4"/>
  <c r="L237" i="4"/>
  <c r="E236" i="4"/>
  <c r="B15" i="4"/>
  <c r="C15" i="4" s="1"/>
  <c r="B14" i="4"/>
  <c r="C14" i="4" s="1"/>
  <c r="B12" i="4"/>
  <c r="C12" i="4" s="1"/>
  <c r="B11" i="4"/>
  <c r="C11" i="4" s="1"/>
  <c r="K219" i="6"/>
  <c r="B48" i="4"/>
  <c r="B150" i="4"/>
  <c r="C150" i="4" s="1"/>
  <c r="B191" i="4"/>
  <c r="B93" i="4"/>
  <c r="B88" i="4"/>
  <c r="B59" i="4"/>
  <c r="C59" i="4" s="1"/>
  <c r="B66" i="4"/>
  <c r="B72" i="4"/>
  <c r="B71" i="4"/>
  <c r="B174" i="5"/>
  <c r="B144" i="5"/>
  <c r="B108" i="5"/>
  <c r="B107" i="5"/>
  <c r="B84" i="5"/>
  <c r="B193" i="2"/>
  <c r="B163" i="2"/>
  <c r="B37" i="2"/>
  <c r="J221" i="6"/>
  <c r="J220" i="6"/>
  <c r="J219" i="6"/>
  <c r="J218" i="6"/>
  <c r="B201" i="6"/>
  <c r="I220" i="3"/>
  <c r="J220" i="3"/>
  <c r="C185" i="3"/>
  <c r="C184" i="3"/>
  <c r="B181" i="3"/>
  <c r="C181" i="3" s="1"/>
  <c r="B182" i="3"/>
  <c r="C182" i="3" s="1"/>
  <c r="B185" i="3"/>
  <c r="B184" i="3"/>
  <c r="B69" i="2"/>
  <c r="B63" i="2"/>
  <c r="B80" i="2"/>
  <c r="B115" i="2"/>
  <c r="B206" i="2"/>
  <c r="B181" i="2"/>
  <c r="B97" i="2"/>
  <c r="B27" i="2"/>
  <c r="B26" i="2"/>
  <c r="C26" i="2" s="1"/>
  <c r="B23" i="2"/>
  <c r="I221" i="6"/>
  <c r="I220" i="6"/>
  <c r="I219" i="6"/>
  <c r="I218" i="6"/>
  <c r="H223" i="3"/>
  <c r="H222" i="3"/>
  <c r="H221" i="3"/>
  <c r="H220" i="3"/>
  <c r="B40" i="1"/>
  <c r="B13" i="4" l="1"/>
  <c r="C13" i="4"/>
  <c r="B183" i="3"/>
  <c r="C183" i="3"/>
  <c r="F221" i="6"/>
  <c r="G221" i="6"/>
  <c r="H221" i="6"/>
  <c r="F220" i="6"/>
  <c r="G220" i="6"/>
  <c r="H220" i="6"/>
  <c r="F219" i="6"/>
  <c r="G219" i="6"/>
  <c r="H219" i="6"/>
  <c r="F218" i="6"/>
  <c r="G218" i="6"/>
  <c r="H218" i="6"/>
  <c r="B17" i="6"/>
  <c r="C17" i="6" s="1"/>
  <c r="B16" i="6"/>
  <c r="C16" i="6" s="1"/>
  <c r="B14" i="6"/>
  <c r="C14" i="6" s="1"/>
  <c r="B13" i="6"/>
  <c r="B43" i="5"/>
  <c r="B110" i="2"/>
  <c r="C110" i="2" s="1"/>
  <c r="C109" i="2"/>
  <c r="G223" i="3"/>
  <c r="G222" i="3"/>
  <c r="G220" i="3"/>
  <c r="G221" i="3"/>
  <c r="B21" i="3"/>
  <c r="C21" i="3" s="1"/>
  <c r="B20" i="3"/>
  <c r="C20" i="3" s="1"/>
  <c r="B18" i="3"/>
  <c r="C18" i="3" s="1"/>
  <c r="B17" i="3"/>
  <c r="C17" i="3" s="1"/>
  <c r="B39" i="1"/>
  <c r="C39" i="1" s="1"/>
  <c r="B38" i="1"/>
  <c r="C38" i="1" s="1"/>
  <c r="B36" i="1"/>
  <c r="C36" i="1" s="1"/>
  <c r="B35" i="1"/>
  <c r="B92" i="1"/>
  <c r="B91" i="1"/>
  <c r="B56" i="5"/>
  <c r="C56" i="5" s="1"/>
  <c r="B161" i="5"/>
  <c r="B155" i="5"/>
  <c r="B15" i="5"/>
  <c r="B14" i="5"/>
  <c r="B11" i="5"/>
  <c r="B186" i="5"/>
  <c r="C186" i="5" s="1"/>
  <c r="B37" i="1" l="1"/>
  <c r="B15" i="6"/>
  <c r="C35" i="1"/>
  <c r="C37" i="1" s="1"/>
  <c r="C13" i="6"/>
  <c r="C15" i="6"/>
  <c r="C19" i="3"/>
  <c r="B19" i="3"/>
  <c r="F223" i="3"/>
  <c r="F222" i="3"/>
  <c r="F221" i="3"/>
  <c r="F220" i="3"/>
  <c r="E221" i="6"/>
  <c r="E220" i="6"/>
  <c r="E218" i="6"/>
  <c r="E219" i="6"/>
  <c r="F236" i="4"/>
  <c r="E223" i="3" l="1"/>
  <c r="E222" i="3"/>
  <c r="E221" i="3"/>
  <c r="E220" i="3"/>
  <c r="C90" i="5"/>
  <c r="B93" i="5"/>
  <c r="C93" i="5" s="1"/>
  <c r="B92" i="5"/>
  <c r="C92" i="5" s="1"/>
  <c r="B90" i="5"/>
  <c r="B89" i="5"/>
  <c r="C89" i="5" s="1"/>
  <c r="B11" i="6"/>
  <c r="C11" i="6" s="1"/>
  <c r="B8" i="6"/>
  <c r="C8" i="6" s="1"/>
  <c r="B6" i="6"/>
  <c r="C6" i="6" s="1"/>
  <c r="B5" i="6"/>
  <c r="C5" i="6" s="1"/>
  <c r="B110" i="6"/>
  <c r="B81" i="6"/>
  <c r="C81" i="6" s="1"/>
  <c r="B80" i="6"/>
  <c r="C80" i="6" s="1"/>
  <c r="B78" i="6"/>
  <c r="C78" i="6" s="1"/>
  <c r="B77" i="6"/>
  <c r="C77" i="6" s="1"/>
  <c r="D221" i="3"/>
  <c r="D223" i="3"/>
  <c r="D220" i="3"/>
  <c r="D222" i="3"/>
  <c r="B33" i="3"/>
  <c r="C33" i="3" s="1"/>
  <c r="B32" i="3"/>
  <c r="C32" i="3" s="1"/>
  <c r="B30" i="3"/>
  <c r="C30" i="3" s="1"/>
  <c r="B29" i="3"/>
  <c r="C29" i="3" s="1"/>
  <c r="B88" i="3"/>
  <c r="B87" i="3"/>
  <c r="B89" i="3"/>
  <c r="C89" i="3" s="1"/>
  <c r="B86" i="3"/>
  <c r="C86" i="3" s="1"/>
  <c r="B84" i="3"/>
  <c r="C84" i="3" s="1"/>
  <c r="B83" i="3"/>
  <c r="C83" i="3" s="1"/>
  <c r="B113" i="3"/>
  <c r="C113" i="3" s="1"/>
  <c r="B112" i="3"/>
  <c r="C112" i="3" s="1"/>
  <c r="B110" i="3"/>
  <c r="C110" i="3" s="1"/>
  <c r="B109" i="3"/>
  <c r="C109" i="3" s="1"/>
  <c r="B207" i="6"/>
  <c r="B204" i="6"/>
  <c r="B175" i="6"/>
  <c r="B174" i="6"/>
  <c r="B172" i="6"/>
  <c r="B171" i="6"/>
  <c r="B163" i="6"/>
  <c r="C163" i="6" s="1"/>
  <c r="B162" i="6"/>
  <c r="C162" i="6" s="1"/>
  <c r="B160" i="6"/>
  <c r="C160" i="6" s="1"/>
  <c r="B159" i="6"/>
  <c r="C159" i="6" s="1"/>
  <c r="B157" i="6"/>
  <c r="C157" i="6" s="1"/>
  <c r="B156" i="6"/>
  <c r="C156" i="6" s="1"/>
  <c r="B154" i="6"/>
  <c r="C154" i="6" s="1"/>
  <c r="B153" i="6"/>
  <c r="C153" i="6" s="1"/>
  <c r="B139" i="6"/>
  <c r="C139" i="6" s="1"/>
  <c r="B138" i="6"/>
  <c r="C138" i="6" s="1"/>
  <c r="B136" i="6"/>
  <c r="C136" i="6" s="1"/>
  <c r="B135" i="6"/>
  <c r="C135" i="6" s="1"/>
  <c r="B124" i="6"/>
  <c r="C124" i="6" s="1"/>
  <c r="B115" i="6"/>
  <c r="B114" i="6"/>
  <c r="B112" i="6"/>
  <c r="B111" i="6"/>
  <c r="B103" i="6"/>
  <c r="B102" i="6"/>
  <c r="B100" i="6"/>
  <c r="B69" i="6"/>
  <c r="B68" i="6"/>
  <c r="B65" i="6"/>
  <c r="B55" i="6"/>
  <c r="B52" i="6"/>
  <c r="B47" i="6"/>
  <c r="B46" i="6"/>
  <c r="B26" i="6"/>
  <c r="B189" i="5"/>
  <c r="B188" i="5"/>
  <c r="B185" i="5"/>
  <c r="B183" i="5"/>
  <c r="B182" i="5"/>
  <c r="B180" i="5"/>
  <c r="B179" i="5"/>
  <c r="B173" i="5"/>
  <c r="B165" i="5"/>
  <c r="B164" i="5"/>
  <c r="B162" i="5"/>
  <c r="B156" i="5"/>
  <c r="B147" i="5"/>
  <c r="B146" i="5"/>
  <c r="B143" i="5"/>
  <c r="B87" i="5"/>
  <c r="B86" i="5"/>
  <c r="B83" i="5"/>
  <c r="B81" i="5"/>
  <c r="C81" i="5" s="1"/>
  <c r="B80" i="5"/>
  <c r="C80" i="5" s="1"/>
  <c r="B78" i="5"/>
  <c r="C78" i="5" s="1"/>
  <c r="B77" i="5"/>
  <c r="C77" i="5" s="1"/>
  <c r="B75" i="5"/>
  <c r="B72" i="5"/>
  <c r="B70" i="5"/>
  <c r="B69" i="5"/>
  <c r="B67" i="5"/>
  <c r="C67" i="5" s="1"/>
  <c r="B62" i="5"/>
  <c r="C62" i="5" s="1"/>
  <c r="B61" i="5"/>
  <c r="C61" i="5" s="1"/>
  <c r="B59" i="5"/>
  <c r="B58" i="5"/>
  <c r="B55" i="5"/>
  <c r="B47" i="5"/>
  <c r="B46" i="5"/>
  <c r="B35" i="5"/>
  <c r="B34" i="5"/>
  <c r="B32" i="5"/>
  <c r="B31" i="5"/>
  <c r="B12" i="5"/>
  <c r="B9" i="5"/>
  <c r="B8" i="5"/>
  <c r="B5" i="5"/>
  <c r="B201" i="4"/>
  <c r="B200" i="4"/>
  <c r="B198" i="4"/>
  <c r="B195" i="4"/>
  <c r="B194" i="4"/>
  <c r="B192" i="4"/>
  <c r="B153" i="4"/>
  <c r="C153" i="4" s="1"/>
  <c r="B152" i="4"/>
  <c r="C152" i="4" s="1"/>
  <c r="B149" i="4"/>
  <c r="C149" i="4" s="1"/>
  <c r="B117" i="4"/>
  <c r="B116" i="4"/>
  <c r="B114" i="4"/>
  <c r="C114" i="4" s="1"/>
  <c r="B113" i="4"/>
  <c r="C113" i="4" s="1"/>
  <c r="B111" i="4"/>
  <c r="B110" i="4"/>
  <c r="B107" i="4"/>
  <c r="B90" i="4"/>
  <c r="B87" i="4"/>
  <c r="B77" i="4"/>
  <c r="B74" i="4"/>
  <c r="B69" i="4"/>
  <c r="B68" i="4"/>
  <c r="B65" i="4"/>
  <c r="B63" i="4"/>
  <c r="C63" i="4" s="1"/>
  <c r="B62" i="4"/>
  <c r="C62" i="4" s="1"/>
  <c r="B60" i="4"/>
  <c r="C60" i="4" s="1"/>
  <c r="B47" i="4"/>
  <c r="B45" i="4"/>
  <c r="C45" i="4" s="1"/>
  <c r="B44" i="4"/>
  <c r="C44" i="4" s="1"/>
  <c r="B42" i="4"/>
  <c r="C42" i="4" s="1"/>
  <c r="B41" i="4"/>
  <c r="C41" i="4" s="1"/>
  <c r="C206" i="2"/>
  <c r="B205" i="2"/>
  <c r="C205" i="2" s="1"/>
  <c r="B200" i="2"/>
  <c r="C200" i="2" s="1"/>
  <c r="B197" i="2"/>
  <c r="C197" i="2" s="1"/>
  <c r="B196" i="2"/>
  <c r="C196" i="2" s="1"/>
  <c r="B194" i="2"/>
  <c r="C194" i="2" s="1"/>
  <c r="C193" i="2"/>
  <c r="C191" i="2"/>
  <c r="C190" i="2"/>
  <c r="C188" i="2"/>
  <c r="C187" i="2"/>
  <c r="C182" i="2"/>
  <c r="B185" i="2"/>
  <c r="C185" i="2" s="1"/>
  <c r="B184" i="2"/>
  <c r="C184" i="2" s="1"/>
  <c r="B182" i="2"/>
  <c r="C181" i="2"/>
  <c r="C183" i="2" s="1"/>
  <c r="C164" i="2"/>
  <c r="B167" i="2"/>
  <c r="C167" i="2" s="1"/>
  <c r="B166" i="2"/>
  <c r="C166" i="2" s="1"/>
  <c r="B164" i="2"/>
  <c r="C163" i="2"/>
  <c r="C158" i="2"/>
  <c r="C149" i="2"/>
  <c r="C148" i="2"/>
  <c r="B149" i="2"/>
  <c r="B148" i="2"/>
  <c r="B146" i="2"/>
  <c r="C146" i="2" s="1"/>
  <c r="B145" i="2"/>
  <c r="C145" i="2" s="1"/>
  <c r="C137" i="2"/>
  <c r="C136" i="2"/>
  <c r="C131" i="2"/>
  <c r="C130" i="2"/>
  <c r="C125" i="2"/>
  <c r="C124" i="2"/>
  <c r="C121" i="2"/>
  <c r="B122" i="2"/>
  <c r="C122" i="2" s="1"/>
  <c r="B119" i="2"/>
  <c r="C119" i="2" s="1"/>
  <c r="B118" i="2"/>
  <c r="C118" i="2" s="1"/>
  <c r="B116" i="2"/>
  <c r="C116" i="2" s="1"/>
  <c r="C115" i="2"/>
  <c r="C113" i="2"/>
  <c r="C112" i="2"/>
  <c r="B113" i="2"/>
  <c r="B112" i="2"/>
  <c r="B109" i="2"/>
  <c r="C107" i="2"/>
  <c r="C106" i="2"/>
  <c r="C98" i="2"/>
  <c r="B101" i="2"/>
  <c r="C101" i="2" s="1"/>
  <c r="B100" i="2"/>
  <c r="C100" i="2" s="1"/>
  <c r="C97" i="2"/>
  <c r="B83" i="2"/>
  <c r="C83" i="2" s="1"/>
  <c r="B82" i="2"/>
  <c r="C82" i="2" s="1"/>
  <c r="C80" i="2"/>
  <c r="B79" i="2"/>
  <c r="C79" i="2" s="1"/>
  <c r="C66" i="2"/>
  <c r="C69" i="2"/>
  <c r="B66" i="2"/>
  <c r="B64" i="2"/>
  <c r="C64" i="2" s="1"/>
  <c r="C63" i="2"/>
  <c r="C50" i="2"/>
  <c r="B41" i="2"/>
  <c r="C41" i="2" s="1"/>
  <c r="B40" i="2"/>
  <c r="C40" i="2" s="1"/>
  <c r="C37" i="2"/>
  <c r="C30" i="2"/>
  <c r="B34" i="2"/>
  <c r="B33" i="2"/>
  <c r="C27" i="2"/>
  <c r="B24" i="2"/>
  <c r="C24" i="2" s="1"/>
  <c r="C23" i="2"/>
  <c r="B15" i="2"/>
  <c r="C15" i="2" s="1"/>
  <c r="B14" i="2"/>
  <c r="C14" i="2" s="1"/>
  <c r="B11" i="2"/>
  <c r="C11" i="2" s="1"/>
  <c r="C12" i="2"/>
  <c r="B12" i="2"/>
  <c r="C9" i="2"/>
  <c r="C8" i="2"/>
  <c r="B6" i="2"/>
  <c r="C6" i="2" s="1"/>
  <c r="B5" i="2"/>
  <c r="C5" i="2" s="1"/>
  <c r="C91" i="5" l="1"/>
  <c r="C31" i="3"/>
  <c r="B91" i="5"/>
  <c r="C7" i="6"/>
  <c r="B7" i="6"/>
  <c r="B79" i="6"/>
  <c r="C79" i="6"/>
  <c r="C85" i="3"/>
  <c r="B31" i="3"/>
  <c r="B111" i="3"/>
  <c r="B85" i="3"/>
  <c r="C111" i="3"/>
  <c r="B45" i="3"/>
  <c r="B46" i="3"/>
  <c r="B192" i="1" l="1"/>
  <c r="B191" i="1"/>
  <c r="C191" i="1" s="1"/>
  <c r="B183" i="1"/>
  <c r="B182" i="1"/>
  <c r="B179" i="1"/>
  <c r="B132" i="1"/>
  <c r="B131" i="1"/>
  <c r="B120" i="1"/>
  <c r="B119" i="1"/>
  <c r="B99" i="1"/>
  <c r="C99" i="1" s="1"/>
  <c r="B98" i="1"/>
  <c r="C98" i="1" s="1"/>
  <c r="B96" i="1"/>
  <c r="C96" i="1" s="1"/>
  <c r="B95" i="1"/>
  <c r="C95" i="1" s="1"/>
  <c r="C97" i="1" l="1"/>
  <c r="B93" i="1"/>
  <c r="B90" i="1"/>
  <c r="B87" i="1"/>
  <c r="B77" i="1"/>
  <c r="B78" i="1"/>
  <c r="B69" i="1"/>
  <c r="B70" i="1"/>
  <c r="B63" i="1"/>
  <c r="B62" i="1"/>
  <c r="B60" i="1"/>
  <c r="B59" i="1"/>
  <c r="B51" i="1"/>
  <c r="B50" i="1"/>
  <c r="B47" i="1"/>
  <c r="B45" i="1"/>
  <c r="B44" i="1"/>
  <c r="B42" i="1"/>
  <c r="B41" i="1"/>
  <c r="B21" i="1"/>
  <c r="C21" i="1" s="1"/>
  <c r="B20" i="1"/>
  <c r="C20" i="1" s="1"/>
  <c r="B18" i="1"/>
  <c r="C18" i="1" s="1"/>
  <c r="B17" i="1"/>
  <c r="C17" i="1" s="1"/>
  <c r="B15" i="1"/>
  <c r="C15" i="1" s="1"/>
  <c r="B14" i="1"/>
  <c r="C14" i="1" s="1"/>
  <c r="B12" i="1"/>
  <c r="C12" i="1" s="1"/>
  <c r="B11" i="1"/>
  <c r="C11" i="1" s="1"/>
  <c r="B43" i="1" l="1"/>
  <c r="C13" i="1"/>
  <c r="B19" i="1"/>
  <c r="C19" i="1"/>
  <c r="B9" i="1"/>
  <c r="C9" i="1" s="1"/>
  <c r="B6" i="1"/>
  <c r="C6" i="1" s="1"/>
  <c r="B8" i="1"/>
  <c r="C8" i="1" s="1"/>
  <c r="B5" i="1"/>
  <c r="C5" i="1" s="1"/>
  <c r="B7" i="1" l="1"/>
  <c r="C7" i="1" s="1"/>
  <c r="B213" i="6"/>
  <c r="C213" i="6" s="1"/>
  <c r="B212" i="6"/>
  <c r="C212" i="6" s="1"/>
  <c r="B210" i="6"/>
  <c r="C210" i="6" s="1"/>
  <c r="B209" i="6"/>
  <c r="C209" i="6" s="1"/>
  <c r="C207" i="6"/>
  <c r="C204" i="6"/>
  <c r="B202" i="6"/>
  <c r="C201" i="6"/>
  <c r="B199" i="6"/>
  <c r="C199" i="6" s="1"/>
  <c r="B198" i="6"/>
  <c r="C198" i="6" s="1"/>
  <c r="B196" i="6"/>
  <c r="C196" i="6" s="1"/>
  <c r="B195" i="6"/>
  <c r="C195" i="6" s="1"/>
  <c r="B193" i="6"/>
  <c r="C193" i="6" s="1"/>
  <c r="B192" i="6"/>
  <c r="C192" i="6" s="1"/>
  <c r="B190" i="6"/>
  <c r="C190" i="6" s="1"/>
  <c r="B189" i="6"/>
  <c r="C189" i="6" s="1"/>
  <c r="B187" i="6"/>
  <c r="C187" i="6" s="1"/>
  <c r="B186" i="6"/>
  <c r="C186" i="6" s="1"/>
  <c r="B184" i="6"/>
  <c r="C184" i="6" s="1"/>
  <c r="B183" i="6"/>
  <c r="C183" i="6" s="1"/>
  <c r="B181" i="6"/>
  <c r="C181" i="6" s="1"/>
  <c r="B180" i="6"/>
  <c r="C180" i="6" s="1"/>
  <c r="B178" i="6"/>
  <c r="B177" i="6"/>
  <c r="C177" i="6" s="1"/>
  <c r="C175" i="6"/>
  <c r="C174" i="6"/>
  <c r="C172" i="6"/>
  <c r="C171" i="6"/>
  <c r="B169" i="6"/>
  <c r="C169" i="6" s="1"/>
  <c r="B168" i="6"/>
  <c r="C168" i="6" s="1"/>
  <c r="B166" i="6"/>
  <c r="C166" i="6" s="1"/>
  <c r="B165" i="6"/>
  <c r="C165" i="6" s="1"/>
  <c r="B151" i="6"/>
  <c r="C151" i="6" s="1"/>
  <c r="B150" i="6"/>
  <c r="C150" i="6" s="1"/>
  <c r="B148" i="6"/>
  <c r="C148" i="6" s="1"/>
  <c r="B147" i="6"/>
  <c r="C147" i="6" s="1"/>
  <c r="B145" i="6"/>
  <c r="C145" i="6" s="1"/>
  <c r="B144" i="6"/>
  <c r="C144" i="6" s="1"/>
  <c r="B142" i="6"/>
  <c r="B141" i="6"/>
  <c r="C141" i="6" s="1"/>
  <c r="B133" i="6"/>
  <c r="C133" i="6" s="1"/>
  <c r="B132" i="6"/>
  <c r="C132" i="6" s="1"/>
  <c r="B130" i="6"/>
  <c r="C130" i="6" s="1"/>
  <c r="B129" i="6"/>
  <c r="C129" i="6" s="1"/>
  <c r="B127" i="6"/>
  <c r="C127" i="6" s="1"/>
  <c r="B126" i="6"/>
  <c r="C126" i="6" s="1"/>
  <c r="B123" i="6"/>
  <c r="C123" i="6" s="1"/>
  <c r="B121" i="6"/>
  <c r="C121" i="6" s="1"/>
  <c r="B120" i="6"/>
  <c r="C120" i="6" s="1"/>
  <c r="B118" i="6"/>
  <c r="C118" i="6" s="1"/>
  <c r="B117" i="6"/>
  <c r="C117" i="6" s="1"/>
  <c r="C115" i="6"/>
  <c r="C114" i="6"/>
  <c r="C111" i="6"/>
  <c r="B109" i="6"/>
  <c r="C109" i="6" s="1"/>
  <c r="B108" i="6"/>
  <c r="C108" i="6" s="1"/>
  <c r="B106" i="6"/>
  <c r="C106" i="6" s="1"/>
  <c r="B105" i="6"/>
  <c r="C105" i="6" s="1"/>
  <c r="C103" i="6"/>
  <c r="C102" i="6"/>
  <c r="C99" i="6"/>
  <c r="B97" i="6"/>
  <c r="C97" i="6" s="1"/>
  <c r="B94" i="6"/>
  <c r="C94" i="6" s="1"/>
  <c r="B92" i="6"/>
  <c r="B91" i="6"/>
  <c r="C91" i="6" s="1"/>
  <c r="B89" i="6"/>
  <c r="C89" i="6" s="1"/>
  <c r="B86" i="6"/>
  <c r="C86" i="6" s="1"/>
  <c r="B84" i="6"/>
  <c r="C84" i="6" s="1"/>
  <c r="B83" i="6"/>
  <c r="C83" i="6" s="1"/>
  <c r="B75" i="6"/>
  <c r="C75" i="6" s="1"/>
  <c r="B74" i="6"/>
  <c r="C74" i="6" s="1"/>
  <c r="B72" i="6"/>
  <c r="C72" i="6" s="1"/>
  <c r="B71" i="6"/>
  <c r="C71" i="6" s="1"/>
  <c r="C69" i="6"/>
  <c r="C68" i="6"/>
  <c r="B66" i="6"/>
  <c r="C65" i="6"/>
  <c r="B63" i="6"/>
  <c r="C63" i="6" s="1"/>
  <c r="B60" i="6"/>
  <c r="C60" i="6" s="1"/>
  <c r="B58" i="6"/>
  <c r="B57" i="6"/>
  <c r="C57" i="6" s="1"/>
  <c r="C55" i="6"/>
  <c r="C52" i="6"/>
  <c r="B50" i="6"/>
  <c r="C50" i="6" s="1"/>
  <c r="C49" i="6"/>
  <c r="C47" i="6"/>
  <c r="C46" i="6"/>
  <c r="B44" i="6"/>
  <c r="C43" i="6"/>
  <c r="B41" i="6"/>
  <c r="C41" i="6" s="1"/>
  <c r="B40" i="6"/>
  <c r="C40" i="6" s="1"/>
  <c r="B38" i="6"/>
  <c r="B37" i="6"/>
  <c r="C37" i="6" s="1"/>
  <c r="B207" i="5"/>
  <c r="C207" i="5" s="1"/>
  <c r="B206" i="5"/>
  <c r="C206" i="5" s="1"/>
  <c r="B204" i="5"/>
  <c r="C204" i="5" s="1"/>
  <c r="B203" i="5"/>
  <c r="B201" i="5"/>
  <c r="C201" i="5" s="1"/>
  <c r="B200" i="5"/>
  <c r="C200" i="5" s="1"/>
  <c r="B198" i="5"/>
  <c r="C198" i="5" s="1"/>
  <c r="B197" i="5"/>
  <c r="C197" i="5" s="1"/>
  <c r="B195" i="5"/>
  <c r="C195" i="5" s="1"/>
  <c r="B194" i="5"/>
  <c r="C194" i="5" s="1"/>
  <c r="B192" i="5"/>
  <c r="C192" i="5" s="1"/>
  <c r="B191" i="5"/>
  <c r="C191" i="5" s="1"/>
  <c r="C189" i="5"/>
  <c r="C188" i="5"/>
  <c r="C185" i="5"/>
  <c r="C183" i="5"/>
  <c r="C182" i="5"/>
  <c r="C180" i="5"/>
  <c r="C179" i="5"/>
  <c r="C181" i="5" s="1"/>
  <c r="B177" i="5"/>
  <c r="C177" i="5" s="1"/>
  <c r="B176" i="5"/>
  <c r="C176" i="5" s="1"/>
  <c r="C173" i="5"/>
  <c r="B171" i="5"/>
  <c r="C171" i="5" s="1"/>
  <c r="B170" i="5"/>
  <c r="C170" i="5" s="1"/>
  <c r="B168" i="5"/>
  <c r="C168" i="5" s="1"/>
  <c r="B167" i="5"/>
  <c r="C167" i="5" s="1"/>
  <c r="C165" i="5"/>
  <c r="C164" i="5"/>
  <c r="C161" i="5"/>
  <c r="B159" i="5"/>
  <c r="C159" i="5" s="1"/>
  <c r="B158" i="5"/>
  <c r="C158" i="5" s="1"/>
  <c r="C156" i="5"/>
  <c r="C155" i="5"/>
  <c r="B153" i="5"/>
  <c r="C153" i="5" s="1"/>
  <c r="B152" i="5"/>
  <c r="C152" i="5" s="1"/>
  <c r="B150" i="5"/>
  <c r="C150" i="5" s="1"/>
  <c r="B149" i="5"/>
  <c r="C149" i="5" s="1"/>
  <c r="C147" i="5"/>
  <c r="C146" i="5"/>
  <c r="C143" i="5"/>
  <c r="B141" i="5"/>
  <c r="C141" i="5" s="1"/>
  <c r="B140" i="5"/>
  <c r="C140" i="5" s="1"/>
  <c r="B138" i="5"/>
  <c r="C138" i="5" s="1"/>
  <c r="B137" i="5"/>
  <c r="C137" i="5" s="1"/>
  <c r="B135" i="5"/>
  <c r="C135" i="5" s="1"/>
  <c r="B134" i="5"/>
  <c r="C134" i="5" s="1"/>
  <c r="B132" i="5"/>
  <c r="C132" i="5" s="1"/>
  <c r="B131" i="5"/>
  <c r="C131" i="5" s="1"/>
  <c r="B129" i="5"/>
  <c r="C129" i="5" s="1"/>
  <c r="B128" i="5"/>
  <c r="C128" i="5" s="1"/>
  <c r="B126" i="5"/>
  <c r="B125" i="5"/>
  <c r="C125" i="5" s="1"/>
  <c r="B123" i="5"/>
  <c r="C123" i="5" s="1"/>
  <c r="B122" i="5"/>
  <c r="C122" i="5" s="1"/>
  <c r="B120" i="5"/>
  <c r="B119" i="5"/>
  <c r="C119" i="5" s="1"/>
  <c r="B117" i="5"/>
  <c r="C117" i="5" s="1"/>
  <c r="B116" i="5"/>
  <c r="C116" i="5" s="1"/>
  <c r="B114" i="5"/>
  <c r="C114" i="5" s="1"/>
  <c r="B113" i="5"/>
  <c r="C113" i="5" s="1"/>
  <c r="B111" i="5"/>
  <c r="C111" i="5" s="1"/>
  <c r="B110" i="5"/>
  <c r="C110" i="5" s="1"/>
  <c r="C107" i="5"/>
  <c r="B105" i="5"/>
  <c r="C105" i="5" s="1"/>
  <c r="B104" i="5"/>
  <c r="C104" i="5" s="1"/>
  <c r="B102" i="5"/>
  <c r="C102" i="5" s="1"/>
  <c r="B101" i="5"/>
  <c r="C101" i="5" s="1"/>
  <c r="B99" i="5"/>
  <c r="C99" i="5" s="1"/>
  <c r="B98" i="5"/>
  <c r="C98" i="5" s="1"/>
  <c r="B96" i="5"/>
  <c r="B95" i="5"/>
  <c r="C95" i="5" s="1"/>
  <c r="C87" i="5"/>
  <c r="C86" i="5"/>
  <c r="C83" i="5"/>
  <c r="C75" i="5"/>
  <c r="C72" i="5"/>
  <c r="C69" i="5"/>
  <c r="B64" i="5"/>
  <c r="C64" i="5" s="1"/>
  <c r="C59" i="5"/>
  <c r="C58" i="5"/>
  <c r="C55" i="5"/>
  <c r="B53" i="5"/>
  <c r="C53" i="5" s="1"/>
  <c r="B52" i="5"/>
  <c r="C52" i="5" s="1"/>
  <c r="B50" i="5"/>
  <c r="C50" i="5" s="1"/>
  <c r="B49" i="5"/>
  <c r="C49" i="5" s="1"/>
  <c r="C47" i="5"/>
  <c r="C46" i="5"/>
  <c r="B44" i="5"/>
  <c r="C44" i="5" s="1"/>
  <c r="B41" i="5"/>
  <c r="C41" i="5" s="1"/>
  <c r="B40" i="5"/>
  <c r="C40" i="5" s="1"/>
  <c r="B38" i="5"/>
  <c r="C38" i="5" s="1"/>
  <c r="B37" i="5"/>
  <c r="C37" i="5" s="1"/>
  <c r="C35" i="5"/>
  <c r="C34" i="5"/>
  <c r="C32" i="5"/>
  <c r="C31" i="5"/>
  <c r="B29" i="5"/>
  <c r="C29" i="5" s="1"/>
  <c r="B26" i="5"/>
  <c r="C26" i="5" s="1"/>
  <c r="B24" i="5"/>
  <c r="C24" i="5" s="1"/>
  <c r="B23" i="5"/>
  <c r="C23" i="5" s="1"/>
  <c r="B21" i="5"/>
  <c r="C21" i="5" s="1"/>
  <c r="B20" i="5"/>
  <c r="C20" i="5" s="1"/>
  <c r="B18" i="5"/>
  <c r="C18" i="5" s="1"/>
  <c r="B17" i="5"/>
  <c r="C17" i="5" s="1"/>
  <c r="C15" i="5"/>
  <c r="C14" i="5"/>
  <c r="C12" i="5"/>
  <c r="B231" i="4"/>
  <c r="C231" i="4" s="1"/>
  <c r="B230" i="4"/>
  <c r="C230" i="4" s="1"/>
  <c r="B228" i="4"/>
  <c r="C228" i="4" s="1"/>
  <c r="B227" i="4"/>
  <c r="C227" i="4" s="1"/>
  <c r="B225" i="4"/>
  <c r="C225" i="4" s="1"/>
  <c r="B224" i="4"/>
  <c r="C224" i="4" s="1"/>
  <c r="B222" i="4"/>
  <c r="C222" i="4" s="1"/>
  <c r="B221" i="4"/>
  <c r="C221" i="4" s="1"/>
  <c r="B219" i="4"/>
  <c r="C219" i="4" s="1"/>
  <c r="B218" i="4"/>
  <c r="C218" i="4" s="1"/>
  <c r="B216" i="4"/>
  <c r="C216" i="4" s="1"/>
  <c r="B215" i="4"/>
  <c r="C215" i="4" s="1"/>
  <c r="B213" i="4"/>
  <c r="C213" i="4" s="1"/>
  <c r="B212" i="4"/>
  <c r="C212" i="4" s="1"/>
  <c r="B210" i="4"/>
  <c r="B209" i="4"/>
  <c r="C209" i="4" s="1"/>
  <c r="B207" i="4"/>
  <c r="C207" i="4" s="1"/>
  <c r="B206" i="4"/>
  <c r="C206" i="4" s="1"/>
  <c r="B204" i="4"/>
  <c r="B203" i="4"/>
  <c r="C203" i="4" s="1"/>
  <c r="C201" i="4"/>
  <c r="C200" i="4"/>
  <c r="C197" i="4"/>
  <c r="C195" i="4"/>
  <c r="C194" i="4"/>
  <c r="C192" i="4"/>
  <c r="C191" i="4"/>
  <c r="B189" i="4"/>
  <c r="C189" i="4" s="1"/>
  <c r="B188" i="4"/>
  <c r="C188" i="4" s="1"/>
  <c r="B186" i="4"/>
  <c r="B185" i="4"/>
  <c r="C185" i="4" s="1"/>
  <c r="B183" i="4"/>
  <c r="C183" i="4" s="1"/>
  <c r="B182" i="4"/>
  <c r="C182" i="4" s="1"/>
  <c r="B180" i="4"/>
  <c r="C180" i="4" s="1"/>
  <c r="B179" i="4"/>
  <c r="C179" i="4" s="1"/>
  <c r="B177" i="4"/>
  <c r="C177" i="4" s="1"/>
  <c r="B176" i="4"/>
  <c r="C176" i="4" s="1"/>
  <c r="B174" i="4"/>
  <c r="C174" i="4" s="1"/>
  <c r="B173" i="4"/>
  <c r="C173" i="4" s="1"/>
  <c r="B171" i="4"/>
  <c r="C171" i="4" s="1"/>
  <c r="B170" i="4"/>
  <c r="C170" i="4" s="1"/>
  <c r="B168" i="4"/>
  <c r="C168" i="4" s="1"/>
  <c r="B167" i="4"/>
  <c r="C167" i="4" s="1"/>
  <c r="B165" i="4"/>
  <c r="C165" i="4" s="1"/>
  <c r="B164" i="4"/>
  <c r="C164" i="4" s="1"/>
  <c r="B162" i="4"/>
  <c r="B161" i="4"/>
  <c r="C161" i="4" s="1"/>
  <c r="B147" i="4"/>
  <c r="C147" i="4" s="1"/>
  <c r="B146" i="4"/>
  <c r="C146" i="4" s="1"/>
  <c r="B144" i="4"/>
  <c r="C144" i="4" s="1"/>
  <c r="B143" i="4"/>
  <c r="B135" i="4"/>
  <c r="C135" i="4" s="1"/>
  <c r="B134" i="4"/>
  <c r="C134" i="4" s="1"/>
  <c r="B132" i="4"/>
  <c r="B131" i="4"/>
  <c r="C131" i="4" s="1"/>
  <c r="B129" i="4"/>
  <c r="C129" i="4" s="1"/>
  <c r="B128" i="4"/>
  <c r="C128" i="4" s="1"/>
  <c r="B126" i="4"/>
  <c r="C126" i="4" s="1"/>
  <c r="B125" i="4"/>
  <c r="C125" i="4" s="1"/>
  <c r="B123" i="4"/>
  <c r="C123" i="4" s="1"/>
  <c r="B122" i="4"/>
  <c r="C122" i="4" s="1"/>
  <c r="B120" i="4"/>
  <c r="C120" i="4" s="1"/>
  <c r="B119" i="4"/>
  <c r="C119" i="4" s="1"/>
  <c r="C117" i="4"/>
  <c r="C116" i="4"/>
  <c r="C111" i="4"/>
  <c r="C110" i="4"/>
  <c r="C107" i="4"/>
  <c r="B105" i="4"/>
  <c r="C105" i="4" s="1"/>
  <c r="B104" i="4"/>
  <c r="C104" i="4" s="1"/>
  <c r="B102" i="4"/>
  <c r="C102" i="4" s="1"/>
  <c r="B101" i="4"/>
  <c r="C101" i="4" s="1"/>
  <c r="B99" i="4"/>
  <c r="C99" i="4" s="1"/>
  <c r="B98" i="4"/>
  <c r="C98" i="4" s="1"/>
  <c r="B96" i="4"/>
  <c r="C96" i="4" s="1"/>
  <c r="B95" i="4"/>
  <c r="C95" i="4" s="1"/>
  <c r="C93" i="4"/>
  <c r="C90" i="4"/>
  <c r="C87" i="4"/>
  <c r="B85" i="4"/>
  <c r="C85" i="4" s="1"/>
  <c r="B82" i="4"/>
  <c r="C82" i="4" s="1"/>
  <c r="B80" i="4"/>
  <c r="C80" i="4" s="1"/>
  <c r="B79" i="4"/>
  <c r="C79" i="4" s="1"/>
  <c r="C77" i="4"/>
  <c r="C74" i="4"/>
  <c r="C71" i="4"/>
  <c r="C69" i="4"/>
  <c r="C68" i="4"/>
  <c r="C65" i="4"/>
  <c r="B57" i="4"/>
  <c r="C57" i="4" s="1"/>
  <c r="B56" i="4"/>
  <c r="C56" i="4" s="1"/>
  <c r="B54" i="4"/>
  <c r="C54" i="4" s="1"/>
  <c r="B53" i="4"/>
  <c r="C53" i="4" s="1"/>
  <c r="B51" i="4"/>
  <c r="C51" i="4" s="1"/>
  <c r="B50" i="4"/>
  <c r="C50" i="4" s="1"/>
  <c r="C47" i="4"/>
  <c r="B39" i="4"/>
  <c r="C39" i="4" s="1"/>
  <c r="B38" i="4"/>
  <c r="C38" i="4" s="1"/>
  <c r="B36" i="4"/>
  <c r="C36" i="4" s="1"/>
  <c r="B35" i="4"/>
  <c r="B33" i="4"/>
  <c r="C33" i="4" s="1"/>
  <c r="B32" i="4"/>
  <c r="C32" i="4" s="1"/>
  <c r="B30" i="4"/>
  <c r="C30" i="4" s="1"/>
  <c r="B29" i="4"/>
  <c r="B31" i="4" s="1"/>
  <c r="B27" i="4"/>
  <c r="C27" i="4" s="1"/>
  <c r="B26" i="4"/>
  <c r="C26" i="4" s="1"/>
  <c r="B24" i="4"/>
  <c r="C24" i="4" s="1"/>
  <c r="B23" i="4"/>
  <c r="B76" i="2"/>
  <c r="B75" i="2"/>
  <c r="B68" i="2"/>
  <c r="B67" i="2"/>
  <c r="B60" i="2"/>
  <c r="B59" i="2"/>
  <c r="B209" i="2"/>
  <c r="C209" i="2" s="1"/>
  <c r="B208" i="2"/>
  <c r="C208" i="2" s="1"/>
  <c r="B207" i="2"/>
  <c r="B203" i="2"/>
  <c r="C203" i="2" s="1"/>
  <c r="B202" i="2"/>
  <c r="C202" i="2" s="1"/>
  <c r="B199" i="2"/>
  <c r="C199" i="2" s="1"/>
  <c r="B191" i="2"/>
  <c r="B190" i="2"/>
  <c r="B188" i="2"/>
  <c r="B187" i="2"/>
  <c r="B179" i="2"/>
  <c r="C179" i="2" s="1"/>
  <c r="B178" i="2"/>
  <c r="C178" i="2" s="1"/>
  <c r="B176" i="2"/>
  <c r="C176" i="2" s="1"/>
  <c r="B175" i="2"/>
  <c r="C175" i="2" s="1"/>
  <c r="B173" i="2"/>
  <c r="C173" i="2" s="1"/>
  <c r="B172" i="2"/>
  <c r="C172" i="2" s="1"/>
  <c r="B170" i="2"/>
  <c r="C170" i="2" s="1"/>
  <c r="B169" i="2"/>
  <c r="C169" i="2" s="1"/>
  <c r="B161" i="2"/>
  <c r="C161" i="2" s="1"/>
  <c r="B160" i="2"/>
  <c r="C160" i="2" s="1"/>
  <c r="B158" i="2"/>
  <c r="B157" i="2"/>
  <c r="C157" i="2" s="1"/>
  <c r="B155" i="2"/>
  <c r="C155" i="2" s="1"/>
  <c r="B154" i="2"/>
  <c r="C154" i="2" s="1"/>
  <c r="B152" i="2"/>
  <c r="C152" i="2" s="1"/>
  <c r="B151" i="2"/>
  <c r="C151" i="2" s="1"/>
  <c r="B143" i="2"/>
  <c r="C143" i="2" s="1"/>
  <c r="B142" i="2"/>
  <c r="C142" i="2" s="1"/>
  <c r="B140" i="2"/>
  <c r="C140" i="2" s="1"/>
  <c r="B139" i="2"/>
  <c r="C139" i="2" s="1"/>
  <c r="B137" i="2"/>
  <c r="B136" i="2"/>
  <c r="B134" i="2"/>
  <c r="B133" i="2"/>
  <c r="C133" i="2" s="1"/>
  <c r="B131" i="2"/>
  <c r="B130" i="2"/>
  <c r="B128" i="2"/>
  <c r="C128" i="2" s="1"/>
  <c r="B127" i="2"/>
  <c r="C127" i="2" s="1"/>
  <c r="B125" i="2"/>
  <c r="B124" i="2"/>
  <c r="B121" i="2"/>
  <c r="B107" i="2"/>
  <c r="B106" i="2"/>
  <c r="B104" i="2"/>
  <c r="C104" i="2" s="1"/>
  <c r="B103" i="2"/>
  <c r="C103" i="2" s="1"/>
  <c r="B98" i="2"/>
  <c r="C99" i="2"/>
  <c r="C95" i="2"/>
  <c r="B95" i="2"/>
  <c r="C94" i="2"/>
  <c r="B94" i="2"/>
  <c r="C92" i="2"/>
  <c r="B92" i="2"/>
  <c r="C91" i="2"/>
  <c r="B91" i="2"/>
  <c r="B89" i="2"/>
  <c r="C89" i="2" s="1"/>
  <c r="B88" i="2"/>
  <c r="C88" i="2" s="1"/>
  <c r="B86" i="2"/>
  <c r="C86" i="2" s="1"/>
  <c r="B85" i="2"/>
  <c r="C85" i="2" s="1"/>
  <c r="B77" i="2"/>
  <c r="C77" i="2" s="1"/>
  <c r="B74" i="2"/>
  <c r="C74" i="2" s="1"/>
  <c r="B72" i="2"/>
  <c r="C72" i="2" s="1"/>
  <c r="B71" i="2"/>
  <c r="C71" i="2" s="1"/>
  <c r="B61" i="2"/>
  <c r="C61" i="2" s="1"/>
  <c r="B58" i="2"/>
  <c r="C58" i="2" s="1"/>
  <c r="B56" i="2"/>
  <c r="C56" i="2" s="1"/>
  <c r="B55" i="2"/>
  <c r="C55" i="2" s="1"/>
  <c r="B53" i="2"/>
  <c r="C53" i="2" s="1"/>
  <c r="B52" i="2"/>
  <c r="C52" i="2" s="1"/>
  <c r="B50" i="2"/>
  <c r="B49" i="2"/>
  <c r="C49" i="2" s="1"/>
  <c r="B47" i="2"/>
  <c r="C47" i="2" s="1"/>
  <c r="B46" i="2"/>
  <c r="C46" i="2" s="1"/>
  <c r="B44" i="2"/>
  <c r="C44" i="2" s="1"/>
  <c r="B43" i="2"/>
  <c r="C43" i="2" s="1"/>
  <c r="B38" i="2"/>
  <c r="C38" i="2" s="1"/>
  <c r="B35" i="2"/>
  <c r="C35" i="2" s="1"/>
  <c r="B32" i="2"/>
  <c r="C32" i="2" s="1"/>
  <c r="B30" i="2"/>
  <c r="B29" i="2"/>
  <c r="C29" i="2" s="1"/>
  <c r="B21" i="2"/>
  <c r="C21" i="2" s="1"/>
  <c r="B20" i="2"/>
  <c r="C20" i="2" s="1"/>
  <c r="B18" i="2"/>
  <c r="C18" i="2" s="1"/>
  <c r="B17" i="2"/>
  <c r="C17" i="2" s="1"/>
  <c r="B80" i="3"/>
  <c r="B79" i="3"/>
  <c r="B71" i="3"/>
  <c r="B72" i="3"/>
  <c r="B215" i="3"/>
  <c r="C215" i="3" s="1"/>
  <c r="B214" i="3"/>
  <c r="C214" i="3" s="1"/>
  <c r="B212" i="3"/>
  <c r="C212" i="3" s="1"/>
  <c r="B211" i="3"/>
  <c r="C211" i="3" s="1"/>
  <c r="B209" i="3"/>
  <c r="C209" i="3" s="1"/>
  <c r="B208" i="3"/>
  <c r="B206" i="3"/>
  <c r="C206" i="3" s="1"/>
  <c r="B205" i="3"/>
  <c r="B203" i="3"/>
  <c r="C203" i="3" s="1"/>
  <c r="B202" i="3"/>
  <c r="C202" i="3" s="1"/>
  <c r="B200" i="3"/>
  <c r="C200" i="3" s="1"/>
  <c r="B199" i="3"/>
  <c r="C199" i="3" s="1"/>
  <c r="B197" i="3"/>
  <c r="C197" i="3" s="1"/>
  <c r="B196" i="3"/>
  <c r="C196" i="3" s="1"/>
  <c r="B194" i="3"/>
  <c r="C194" i="3" s="1"/>
  <c r="B193" i="3"/>
  <c r="C193" i="3" s="1"/>
  <c r="B191" i="3"/>
  <c r="C191" i="3" s="1"/>
  <c r="B190" i="3"/>
  <c r="C190" i="3" s="1"/>
  <c r="B188" i="3"/>
  <c r="C188" i="3" s="1"/>
  <c r="B187" i="3"/>
  <c r="B179" i="3"/>
  <c r="C179" i="3" s="1"/>
  <c r="B178" i="3"/>
  <c r="C178" i="3" s="1"/>
  <c r="B176" i="3"/>
  <c r="C176" i="3" s="1"/>
  <c r="B175" i="3"/>
  <c r="C175" i="3" s="1"/>
  <c r="B173" i="3"/>
  <c r="C173" i="3" s="1"/>
  <c r="B172" i="3"/>
  <c r="C172" i="3" s="1"/>
  <c r="B170" i="3"/>
  <c r="C170" i="3" s="1"/>
  <c r="B169" i="3"/>
  <c r="C169" i="3" s="1"/>
  <c r="B167" i="3"/>
  <c r="C167" i="3" s="1"/>
  <c r="B166" i="3"/>
  <c r="C166" i="3" s="1"/>
  <c r="B164" i="3"/>
  <c r="C164" i="3" s="1"/>
  <c r="B163" i="3"/>
  <c r="C163" i="3" s="1"/>
  <c r="B161" i="3"/>
  <c r="C161" i="3" s="1"/>
  <c r="B160" i="3"/>
  <c r="C160" i="3" s="1"/>
  <c r="B158" i="3"/>
  <c r="C158" i="3" s="1"/>
  <c r="B157" i="3"/>
  <c r="C157" i="3" s="1"/>
  <c r="B155" i="3"/>
  <c r="C155" i="3" s="1"/>
  <c r="B154" i="3"/>
  <c r="C154" i="3" s="1"/>
  <c r="B152" i="3"/>
  <c r="C152" i="3" s="1"/>
  <c r="B151" i="3"/>
  <c r="C151" i="3" s="1"/>
  <c r="B149" i="3"/>
  <c r="C149" i="3" s="1"/>
  <c r="B148" i="3"/>
  <c r="C148" i="3" s="1"/>
  <c r="B146" i="3"/>
  <c r="C146" i="3" s="1"/>
  <c r="B145" i="3"/>
  <c r="C145" i="3" s="1"/>
  <c r="B143" i="3"/>
  <c r="C143" i="3" s="1"/>
  <c r="B142" i="3"/>
  <c r="C142" i="3" s="1"/>
  <c r="B140" i="3"/>
  <c r="C140" i="3" s="1"/>
  <c r="B139" i="3"/>
  <c r="C139" i="3" s="1"/>
  <c r="B137" i="3"/>
  <c r="C137" i="3" s="1"/>
  <c r="B136" i="3"/>
  <c r="C136" i="3" s="1"/>
  <c r="B134" i="3"/>
  <c r="C134" i="3" s="1"/>
  <c r="B133" i="3"/>
  <c r="C133" i="3" s="1"/>
  <c r="B131" i="3"/>
  <c r="C131" i="3" s="1"/>
  <c r="B130" i="3"/>
  <c r="C130" i="3" s="1"/>
  <c r="B128" i="3"/>
  <c r="C128" i="3" s="1"/>
  <c r="B127" i="3"/>
  <c r="C127" i="3" s="1"/>
  <c r="B125" i="3"/>
  <c r="C125" i="3" s="1"/>
  <c r="B124" i="3"/>
  <c r="C124" i="3" s="1"/>
  <c r="B122" i="3"/>
  <c r="C122" i="3" s="1"/>
  <c r="B121" i="3"/>
  <c r="B119" i="3"/>
  <c r="C119" i="3" s="1"/>
  <c r="B118" i="3"/>
  <c r="C118" i="3" s="1"/>
  <c r="B116" i="3"/>
  <c r="C116" i="3" s="1"/>
  <c r="B115" i="3"/>
  <c r="C115" i="3" s="1"/>
  <c r="B107" i="3"/>
  <c r="C107" i="3" s="1"/>
  <c r="B106" i="3"/>
  <c r="C106" i="3" s="1"/>
  <c r="B104" i="3"/>
  <c r="C104" i="3" s="1"/>
  <c r="B103" i="3"/>
  <c r="B101" i="3"/>
  <c r="C101" i="3" s="1"/>
  <c r="B100" i="3"/>
  <c r="C100" i="3" s="1"/>
  <c r="B98" i="3"/>
  <c r="C98" i="3" s="1"/>
  <c r="B97" i="3"/>
  <c r="C97" i="3" s="1"/>
  <c r="B95" i="3"/>
  <c r="C95" i="3" s="1"/>
  <c r="B94" i="3"/>
  <c r="C94" i="3" s="1"/>
  <c r="B92" i="3"/>
  <c r="C92" i="3" s="1"/>
  <c r="B91" i="3"/>
  <c r="C91" i="3" s="1"/>
  <c r="B81" i="3"/>
  <c r="C81" i="3" s="1"/>
  <c r="B78" i="3"/>
  <c r="C78" i="3" s="1"/>
  <c r="B76" i="3"/>
  <c r="C76" i="3" s="1"/>
  <c r="B75" i="3"/>
  <c r="B73" i="3"/>
  <c r="C73" i="3" s="1"/>
  <c r="B70" i="3"/>
  <c r="C70" i="3" s="1"/>
  <c r="B68" i="3"/>
  <c r="C68" i="3" s="1"/>
  <c r="B67" i="3"/>
  <c r="C67" i="3" s="1"/>
  <c r="B65" i="3"/>
  <c r="C65" i="3" s="1"/>
  <c r="B64" i="3"/>
  <c r="C64" i="3" s="1"/>
  <c r="B62" i="3"/>
  <c r="C62" i="3" s="1"/>
  <c r="B61" i="3"/>
  <c r="B59" i="3"/>
  <c r="C59" i="3" s="1"/>
  <c r="B58" i="3"/>
  <c r="C58" i="3" s="1"/>
  <c r="B56" i="3"/>
  <c r="C56" i="3" s="1"/>
  <c r="B55" i="3"/>
  <c r="C55" i="3" s="1"/>
  <c r="B53" i="3"/>
  <c r="C53" i="3" s="1"/>
  <c r="B52" i="3"/>
  <c r="C52" i="3" s="1"/>
  <c r="B50" i="3"/>
  <c r="C50" i="3" s="1"/>
  <c r="B49" i="3"/>
  <c r="C49" i="3" s="1"/>
  <c r="B47" i="3"/>
  <c r="C47" i="3" s="1"/>
  <c r="B44" i="3"/>
  <c r="C44" i="3" s="1"/>
  <c r="B42" i="3"/>
  <c r="C42" i="3" s="1"/>
  <c r="B41" i="3"/>
  <c r="B39" i="3"/>
  <c r="C39" i="3" s="1"/>
  <c r="B38" i="3"/>
  <c r="C38" i="3" s="1"/>
  <c r="B36" i="3"/>
  <c r="C36" i="3" s="1"/>
  <c r="B35" i="3"/>
  <c r="B27" i="3"/>
  <c r="C27" i="3" s="1"/>
  <c r="B26" i="3"/>
  <c r="C26" i="3" s="1"/>
  <c r="B24" i="3"/>
  <c r="C24" i="3" s="1"/>
  <c r="B23" i="3"/>
  <c r="B15" i="3"/>
  <c r="C15" i="3" s="1"/>
  <c r="B14" i="3"/>
  <c r="C14" i="3" s="1"/>
  <c r="B12" i="3"/>
  <c r="C12" i="3" s="1"/>
  <c r="B11" i="3"/>
  <c r="C11" i="3" s="1"/>
  <c r="B9" i="3"/>
  <c r="C9" i="3" s="1"/>
  <c r="B8" i="3"/>
  <c r="C8" i="3" s="1"/>
  <c r="B6" i="3"/>
  <c r="C6" i="3" s="1"/>
  <c r="B5" i="3"/>
  <c r="C5" i="3" s="1"/>
  <c r="B195" i="1"/>
  <c r="C195" i="1" s="1"/>
  <c r="B194" i="1"/>
  <c r="C194" i="1" s="1"/>
  <c r="B177" i="1"/>
  <c r="C177" i="1" s="1"/>
  <c r="B176" i="1"/>
  <c r="C176" i="1" s="1"/>
  <c r="B174" i="1"/>
  <c r="C174" i="1" s="1"/>
  <c r="B173" i="1"/>
  <c r="B171" i="1"/>
  <c r="C171" i="1" s="1"/>
  <c r="B170" i="1"/>
  <c r="C170" i="1" s="1"/>
  <c r="B168" i="1"/>
  <c r="C168" i="1" s="1"/>
  <c r="B167" i="1"/>
  <c r="B153" i="1"/>
  <c r="C153" i="1" s="1"/>
  <c r="B152" i="1"/>
  <c r="C152" i="1" s="1"/>
  <c r="B150" i="1"/>
  <c r="C150" i="1" s="1"/>
  <c r="B149" i="1"/>
  <c r="B147" i="1"/>
  <c r="C147" i="1" s="1"/>
  <c r="B146" i="1"/>
  <c r="C146" i="1" s="1"/>
  <c r="B144" i="1"/>
  <c r="C144" i="1" s="1"/>
  <c r="B143" i="1"/>
  <c r="B141" i="1"/>
  <c r="C141" i="1" s="1"/>
  <c r="B140" i="1"/>
  <c r="C140" i="1" s="1"/>
  <c r="B138" i="1"/>
  <c r="C138" i="1" s="1"/>
  <c r="B137" i="1"/>
  <c r="B129" i="1"/>
  <c r="C129" i="1" s="1"/>
  <c r="B128" i="1"/>
  <c r="C128" i="1" s="1"/>
  <c r="B126" i="1"/>
  <c r="C126" i="1" s="1"/>
  <c r="B125" i="1"/>
  <c r="B117" i="1"/>
  <c r="C117" i="1" s="1"/>
  <c r="B116" i="1"/>
  <c r="C116" i="1" s="1"/>
  <c r="B114" i="1"/>
  <c r="C114" i="1" s="1"/>
  <c r="B113" i="1"/>
  <c r="C113" i="1" s="1"/>
  <c r="B111" i="1"/>
  <c r="C111" i="1" s="1"/>
  <c r="B110" i="1"/>
  <c r="C110" i="1" s="1"/>
  <c r="B108" i="1"/>
  <c r="C108" i="1" s="1"/>
  <c r="B107" i="1"/>
  <c r="C107" i="1" s="1"/>
  <c r="B105" i="1"/>
  <c r="C105" i="1" s="1"/>
  <c r="B104" i="1"/>
  <c r="C104" i="1" s="1"/>
  <c r="B102" i="1"/>
  <c r="C102" i="1" s="1"/>
  <c r="B101" i="1"/>
  <c r="B85" i="1"/>
  <c r="C85" i="1" s="1"/>
  <c r="B84" i="1"/>
  <c r="C84" i="1" s="1"/>
  <c r="B82" i="1"/>
  <c r="C82" i="1" s="1"/>
  <c r="B81" i="1"/>
  <c r="C81" i="1" s="1"/>
  <c r="B79" i="1"/>
  <c r="C79" i="1" s="1"/>
  <c r="B76" i="1"/>
  <c r="C76" i="1" s="1"/>
  <c r="B74" i="1"/>
  <c r="C74" i="1" s="1"/>
  <c r="B73" i="1"/>
  <c r="C45" i="1"/>
  <c r="C42" i="1"/>
  <c r="C43" i="1"/>
  <c r="C44" i="1"/>
  <c r="C41" i="1"/>
  <c r="C143" i="4" l="1"/>
  <c r="C145" i="4" s="1"/>
  <c r="C229" i="4"/>
  <c r="B75" i="1"/>
  <c r="C75" i="1" s="1"/>
  <c r="C83" i="1"/>
  <c r="B175" i="1"/>
  <c r="C175" i="1" s="1"/>
  <c r="C115" i="1"/>
  <c r="C109" i="1"/>
  <c r="C169" i="4"/>
  <c r="B127" i="1"/>
  <c r="B151" i="1"/>
  <c r="C149" i="1"/>
  <c r="C151" i="1" s="1"/>
  <c r="C203" i="5"/>
  <c r="C205" i="5" s="1"/>
  <c r="C103" i="5"/>
  <c r="C73" i="6"/>
  <c r="B109" i="1"/>
  <c r="B169" i="1"/>
  <c r="C167" i="1"/>
  <c r="C169" i="1" s="1"/>
  <c r="B25" i="3"/>
  <c r="C187" i="3"/>
  <c r="C189" i="3" s="1"/>
  <c r="B77" i="3"/>
  <c r="C75" i="3"/>
  <c r="C77" i="3" s="1"/>
  <c r="B63" i="3"/>
  <c r="C61" i="3"/>
  <c r="C63" i="3" s="1"/>
  <c r="B105" i="3"/>
  <c r="C103" i="3"/>
  <c r="C105" i="3" s="1"/>
  <c r="C205" i="3"/>
  <c r="C207" i="3" s="1"/>
  <c r="C121" i="3"/>
  <c r="C123" i="3" s="1"/>
  <c r="C33" i="5"/>
  <c r="B151" i="4"/>
  <c r="C103" i="4"/>
  <c r="C175" i="4"/>
  <c r="B37" i="4"/>
  <c r="C35" i="4"/>
  <c r="C193" i="4"/>
  <c r="B141" i="2"/>
  <c r="B171" i="2"/>
  <c r="B201" i="2"/>
  <c r="B43" i="3"/>
  <c r="C41" i="3"/>
  <c r="C43" i="3" s="1"/>
  <c r="C155" i="6"/>
  <c r="C197" i="6"/>
  <c r="C173" i="6"/>
  <c r="B179" i="6"/>
  <c r="B167" i="6"/>
  <c r="B143" i="6"/>
  <c r="B191" i="6"/>
  <c r="B119" i="6"/>
  <c r="B185" i="6"/>
  <c r="B211" i="6"/>
  <c r="B203" i="6"/>
  <c r="B131" i="6"/>
  <c r="B107" i="6"/>
  <c r="C149" i="6"/>
  <c r="C191" i="6"/>
  <c r="B197" i="6"/>
  <c r="C178" i="6"/>
  <c r="C179" i="6" s="1"/>
  <c r="C185" i="6"/>
  <c r="C211" i="6"/>
  <c r="B113" i="6"/>
  <c r="B125" i="6"/>
  <c r="B137" i="6"/>
  <c r="B161" i="6"/>
  <c r="B93" i="6"/>
  <c r="C202" i="6"/>
  <c r="C203" i="6" s="1"/>
  <c r="B59" i="6"/>
  <c r="C51" i="6"/>
  <c r="C131" i="6"/>
  <c r="C167" i="6"/>
  <c r="B155" i="6"/>
  <c r="C107" i="6"/>
  <c r="C119" i="6"/>
  <c r="C137" i="6"/>
  <c r="B67" i="6"/>
  <c r="B85" i="6"/>
  <c r="B101" i="6"/>
  <c r="C142" i="6"/>
  <c r="C143" i="6" s="1"/>
  <c r="C161" i="6"/>
  <c r="B149" i="6"/>
  <c r="B173" i="6"/>
  <c r="B45" i="6"/>
  <c r="C112" i="6"/>
  <c r="C113" i="6" s="1"/>
  <c r="C125" i="6"/>
  <c r="C100" i="6"/>
  <c r="C101" i="6" s="1"/>
  <c r="B73" i="6"/>
  <c r="C66" i="6"/>
  <c r="C67" i="6" s="1"/>
  <c r="C85" i="6"/>
  <c r="B39" i="6"/>
  <c r="C92" i="6"/>
  <c r="C93" i="6" s="1"/>
  <c r="C58" i="6"/>
  <c r="C59" i="6" s="1"/>
  <c r="C38" i="6"/>
  <c r="C39" i="6" s="1"/>
  <c r="B51" i="6"/>
  <c r="C44" i="6"/>
  <c r="C45" i="6" s="1"/>
  <c r="C39" i="5"/>
  <c r="B151" i="5"/>
  <c r="B163" i="5"/>
  <c r="B139" i="5"/>
  <c r="C199" i="5"/>
  <c r="C115" i="5"/>
  <c r="C157" i="5"/>
  <c r="C25" i="5"/>
  <c r="C57" i="5"/>
  <c r="B127" i="5"/>
  <c r="B175" i="5"/>
  <c r="B187" i="5"/>
  <c r="B121" i="5"/>
  <c r="B133" i="5"/>
  <c r="B145" i="5"/>
  <c r="B169" i="5"/>
  <c r="B193" i="5"/>
  <c r="C120" i="5"/>
  <c r="C121" i="5" s="1"/>
  <c r="C144" i="5"/>
  <c r="C145" i="5" s="1"/>
  <c r="C162" i="5"/>
  <c r="C163" i="5" s="1"/>
  <c r="C187" i="5"/>
  <c r="B13" i="5"/>
  <c r="B45" i="5"/>
  <c r="C139" i="5"/>
  <c r="C174" i="5"/>
  <c r="C175" i="5" s="1"/>
  <c r="C193" i="5"/>
  <c r="B115" i="5"/>
  <c r="B199" i="5"/>
  <c r="B85" i="5"/>
  <c r="B71" i="5"/>
  <c r="B109" i="5"/>
  <c r="C126" i="5"/>
  <c r="C127" i="5" s="1"/>
  <c r="C151" i="5"/>
  <c r="C169" i="5"/>
  <c r="B157" i="5"/>
  <c r="B181" i="5"/>
  <c r="B205" i="5"/>
  <c r="B63" i="5"/>
  <c r="C133" i="5"/>
  <c r="B97" i="5"/>
  <c r="C79" i="5"/>
  <c r="C63" i="5"/>
  <c r="C84" i="5"/>
  <c r="C85" i="5" s="1"/>
  <c r="C70" i="5"/>
  <c r="C71" i="5" s="1"/>
  <c r="C108" i="5"/>
  <c r="C109" i="5" s="1"/>
  <c r="B103" i="5"/>
  <c r="B51" i="5"/>
  <c r="B57" i="5"/>
  <c r="B79" i="5"/>
  <c r="C96" i="5"/>
  <c r="C97" i="5" s="1"/>
  <c r="C51" i="5"/>
  <c r="C43" i="5"/>
  <c r="C45" i="5" s="1"/>
  <c r="B33" i="5"/>
  <c r="B39" i="5"/>
  <c r="B19" i="5"/>
  <c r="B25" i="5"/>
  <c r="C19" i="5"/>
  <c r="C11" i="5"/>
  <c r="C13" i="5" s="1"/>
  <c r="C81" i="4"/>
  <c r="B217" i="4"/>
  <c r="B133" i="4"/>
  <c r="B205" i="4"/>
  <c r="B181" i="4"/>
  <c r="B121" i="4"/>
  <c r="B89" i="4"/>
  <c r="B229" i="4"/>
  <c r="B127" i="4"/>
  <c r="B163" i="4"/>
  <c r="B187" i="4"/>
  <c r="B199" i="4"/>
  <c r="B211" i="4"/>
  <c r="B223" i="4"/>
  <c r="B109" i="4"/>
  <c r="C132" i="4"/>
  <c r="C133" i="4" s="1"/>
  <c r="C162" i="4"/>
  <c r="C163" i="4" s="1"/>
  <c r="C181" i="4"/>
  <c r="C198" i="4"/>
  <c r="C199" i="4" s="1"/>
  <c r="C204" i="4"/>
  <c r="C205" i="4" s="1"/>
  <c r="B25" i="4"/>
  <c r="C55" i="4"/>
  <c r="C127" i="4"/>
  <c r="C186" i="4"/>
  <c r="C187" i="4" s="1"/>
  <c r="C217" i="4"/>
  <c r="B145" i="4"/>
  <c r="B169" i="4"/>
  <c r="B115" i="4"/>
  <c r="B73" i="4"/>
  <c r="C121" i="4"/>
  <c r="C223" i="4"/>
  <c r="B175" i="4"/>
  <c r="B193" i="4"/>
  <c r="B97" i="4"/>
  <c r="B43" i="4"/>
  <c r="C151" i="4"/>
  <c r="C210" i="4"/>
  <c r="C211" i="4" s="1"/>
  <c r="B67" i="4"/>
  <c r="C88" i="4"/>
  <c r="C89" i="4" s="1"/>
  <c r="C115" i="4"/>
  <c r="B81" i="4"/>
  <c r="C72" i="4"/>
  <c r="C73" i="4" s="1"/>
  <c r="C108" i="4"/>
  <c r="C109" i="4" s="1"/>
  <c r="B103" i="4"/>
  <c r="B49" i="4"/>
  <c r="B61" i="4"/>
  <c r="C66" i="4"/>
  <c r="C67" i="4" s="1"/>
  <c r="C97" i="4"/>
  <c r="C43" i="4"/>
  <c r="C48" i="4"/>
  <c r="C49" i="4" s="1"/>
  <c r="B55" i="4"/>
  <c r="C61" i="4"/>
  <c r="C29" i="4"/>
  <c r="C31" i="4" s="1"/>
  <c r="C37" i="4"/>
  <c r="C23" i="4"/>
  <c r="C25" i="4" s="1"/>
  <c r="C73" i="2"/>
  <c r="C105" i="2"/>
  <c r="B87" i="2"/>
  <c r="B117" i="2"/>
  <c r="B147" i="2"/>
  <c r="B177" i="2"/>
  <c r="C117" i="2"/>
  <c r="C147" i="2"/>
  <c r="C177" i="2"/>
  <c r="C207" i="2"/>
  <c r="C81" i="2"/>
  <c r="C111" i="2"/>
  <c r="C201" i="2"/>
  <c r="B195" i="2"/>
  <c r="C135" i="2"/>
  <c r="C165" i="2"/>
  <c r="B159" i="2"/>
  <c r="C129" i="2"/>
  <c r="C159" i="2"/>
  <c r="C189" i="2"/>
  <c r="B189" i="2"/>
  <c r="B93" i="2"/>
  <c r="B123" i="2"/>
  <c r="B153" i="2"/>
  <c r="B183" i="2"/>
  <c r="C141" i="2"/>
  <c r="C171" i="2"/>
  <c r="B135" i="2"/>
  <c r="B165" i="2"/>
  <c r="C195" i="2"/>
  <c r="B129" i="2"/>
  <c r="C123" i="2"/>
  <c r="C153" i="2"/>
  <c r="B19" i="2"/>
  <c r="C19" i="2"/>
  <c r="C87" i="2"/>
  <c r="C31" i="2"/>
  <c r="C39" i="2"/>
  <c r="C65" i="2"/>
  <c r="B81" i="2"/>
  <c r="B111" i="2"/>
  <c r="B39" i="2"/>
  <c r="B73" i="2"/>
  <c r="B65" i="2"/>
  <c r="B99" i="2"/>
  <c r="B105" i="2"/>
  <c r="C25" i="2"/>
  <c r="C93" i="2"/>
  <c r="C51" i="2"/>
  <c r="B51" i="2"/>
  <c r="B45" i="2"/>
  <c r="B57" i="2"/>
  <c r="C57" i="2"/>
  <c r="C45" i="2"/>
  <c r="B25" i="2"/>
  <c r="B13" i="2"/>
  <c r="B31" i="2"/>
  <c r="C13" i="2"/>
  <c r="B213" i="3"/>
  <c r="C147" i="3"/>
  <c r="C177" i="3"/>
  <c r="C201" i="3"/>
  <c r="B159" i="3"/>
  <c r="B135" i="3"/>
  <c r="B171" i="3"/>
  <c r="C51" i="3"/>
  <c r="C93" i="3"/>
  <c r="B129" i="3"/>
  <c r="B141" i="3"/>
  <c r="B153" i="3"/>
  <c r="B165" i="3"/>
  <c r="B195" i="3"/>
  <c r="B37" i="3"/>
  <c r="C69" i="3"/>
  <c r="B117" i="3"/>
  <c r="C171" i="3"/>
  <c r="C13" i="3"/>
  <c r="B57" i="3"/>
  <c r="B99" i="3"/>
  <c r="C153" i="3"/>
  <c r="B147" i="3"/>
  <c r="B177" i="3"/>
  <c r="B201" i="3"/>
  <c r="B207" i="3"/>
  <c r="C141" i="3"/>
  <c r="C159" i="3"/>
  <c r="C165" i="3"/>
  <c r="C195" i="3"/>
  <c r="C213" i="3"/>
  <c r="B189" i="3"/>
  <c r="C135" i="3"/>
  <c r="C129" i="3"/>
  <c r="B93" i="3"/>
  <c r="C117" i="3"/>
  <c r="B69" i="3"/>
  <c r="B123" i="3"/>
  <c r="C99" i="3"/>
  <c r="C23" i="3"/>
  <c r="C25" i="3" s="1"/>
  <c r="C57" i="3"/>
  <c r="B51" i="3"/>
  <c r="C35" i="3"/>
  <c r="C37" i="3" s="1"/>
  <c r="B7" i="3"/>
  <c r="B13" i="3"/>
  <c r="C7" i="3"/>
  <c r="B145" i="1"/>
  <c r="C145" i="1" s="1"/>
  <c r="B193" i="1"/>
  <c r="C193" i="1" s="1"/>
  <c r="C192" i="1"/>
  <c r="C173" i="1"/>
  <c r="B139" i="1"/>
  <c r="C139" i="1" s="1"/>
  <c r="C143" i="1"/>
  <c r="B115" i="1"/>
  <c r="C137" i="1"/>
  <c r="C125" i="1"/>
  <c r="C127" i="1" s="1"/>
  <c r="B103" i="1"/>
  <c r="C103" i="1" s="1"/>
  <c r="B83" i="1"/>
  <c r="C101" i="1"/>
  <c r="C73" i="1"/>
  <c r="M221" i="6" l="1"/>
  <c r="L221" i="6"/>
  <c r="K221" i="6"/>
  <c r="D221" i="6"/>
  <c r="M220" i="6"/>
  <c r="L220" i="6"/>
  <c r="K220" i="6"/>
  <c r="D220" i="6"/>
  <c r="D219" i="6"/>
  <c r="M218" i="6"/>
  <c r="L218" i="6"/>
  <c r="K218" i="6"/>
  <c r="D218" i="6"/>
  <c r="B216" i="6"/>
  <c r="B215" i="6"/>
  <c r="B35" i="6"/>
  <c r="C35" i="6" s="1"/>
  <c r="B34" i="6"/>
  <c r="C34" i="6" s="1"/>
  <c r="B32" i="6"/>
  <c r="C32" i="6" s="1"/>
  <c r="B31" i="6"/>
  <c r="C31" i="6" s="1"/>
  <c r="C29" i="6"/>
  <c r="C28" i="6"/>
  <c r="C25" i="6"/>
  <c r="B23" i="6"/>
  <c r="C23" i="6" s="1"/>
  <c r="B22" i="6"/>
  <c r="C22" i="6" s="1"/>
  <c r="B20" i="6"/>
  <c r="B19" i="6"/>
  <c r="C19" i="6" s="1"/>
  <c r="N215" i="5"/>
  <c r="M215" i="5"/>
  <c r="L215" i="5"/>
  <c r="K215" i="5"/>
  <c r="J215" i="5"/>
  <c r="I215" i="5"/>
  <c r="H215" i="5"/>
  <c r="G215" i="5"/>
  <c r="F215" i="5"/>
  <c r="E215" i="5"/>
  <c r="D215" i="5"/>
  <c r="O214" i="5"/>
  <c r="N214" i="5"/>
  <c r="M214" i="5"/>
  <c r="L214" i="5"/>
  <c r="K214" i="5"/>
  <c r="J214" i="5"/>
  <c r="I214" i="5"/>
  <c r="H214" i="5"/>
  <c r="G214" i="5"/>
  <c r="F214" i="5"/>
  <c r="E214" i="5"/>
  <c r="D214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O212" i="5"/>
  <c r="N212" i="5"/>
  <c r="M212" i="5"/>
  <c r="L212" i="5"/>
  <c r="K212" i="5"/>
  <c r="J212" i="5"/>
  <c r="I212" i="5"/>
  <c r="H212" i="5"/>
  <c r="G212" i="5"/>
  <c r="F212" i="5"/>
  <c r="E212" i="5"/>
  <c r="D212" i="5"/>
  <c r="B210" i="5"/>
  <c r="B209" i="5"/>
  <c r="C9" i="5"/>
  <c r="C8" i="5"/>
  <c r="B6" i="5"/>
  <c r="C6" i="5" s="1"/>
  <c r="C5" i="5"/>
  <c r="K239" i="4"/>
  <c r="J239" i="4"/>
  <c r="I239" i="4"/>
  <c r="H239" i="4"/>
  <c r="G239" i="4"/>
  <c r="F239" i="4"/>
  <c r="E239" i="4"/>
  <c r="D239" i="4"/>
  <c r="K238" i="4"/>
  <c r="J238" i="4"/>
  <c r="I238" i="4"/>
  <c r="H238" i="4"/>
  <c r="G238" i="4"/>
  <c r="F238" i="4"/>
  <c r="E238" i="4"/>
  <c r="D238" i="4"/>
  <c r="K237" i="4"/>
  <c r="J237" i="4"/>
  <c r="I237" i="4"/>
  <c r="H237" i="4"/>
  <c r="G237" i="4"/>
  <c r="F237" i="4"/>
  <c r="E237" i="4"/>
  <c r="D237" i="4"/>
  <c r="K236" i="4"/>
  <c r="J236" i="4"/>
  <c r="I236" i="4"/>
  <c r="H236" i="4"/>
  <c r="G236" i="4"/>
  <c r="D236" i="4"/>
  <c r="B234" i="4"/>
  <c r="B233" i="4"/>
  <c r="B21" i="4"/>
  <c r="C21" i="4" s="1"/>
  <c r="B20" i="4"/>
  <c r="C20" i="4" s="1"/>
  <c r="B18" i="4"/>
  <c r="C18" i="4" s="1"/>
  <c r="B17" i="4"/>
  <c r="C17" i="4" s="1"/>
  <c r="P223" i="3"/>
  <c r="O223" i="3"/>
  <c r="N223" i="3"/>
  <c r="M223" i="3"/>
  <c r="K223" i="3"/>
  <c r="J223" i="3"/>
  <c r="I223" i="3"/>
  <c r="P222" i="3"/>
  <c r="O222" i="3"/>
  <c r="N222" i="3"/>
  <c r="M222" i="3"/>
  <c r="K222" i="3"/>
  <c r="J222" i="3"/>
  <c r="I222" i="3"/>
  <c r="P221" i="3"/>
  <c r="O221" i="3"/>
  <c r="N221" i="3"/>
  <c r="M221" i="3"/>
  <c r="K221" i="3"/>
  <c r="J221" i="3"/>
  <c r="I221" i="3"/>
  <c r="P220" i="3"/>
  <c r="O220" i="3"/>
  <c r="N220" i="3"/>
  <c r="M220" i="3"/>
  <c r="K220" i="3"/>
  <c r="B218" i="3"/>
  <c r="B217" i="3"/>
  <c r="P217" i="2"/>
  <c r="O217" i="2"/>
  <c r="N217" i="2"/>
  <c r="M217" i="2"/>
  <c r="L217" i="2"/>
  <c r="K217" i="2"/>
  <c r="J217" i="2"/>
  <c r="I217" i="2"/>
  <c r="H217" i="2"/>
  <c r="G217" i="2"/>
  <c r="F217" i="2"/>
  <c r="E217" i="2"/>
  <c r="D217" i="2"/>
  <c r="P216" i="2"/>
  <c r="O216" i="2"/>
  <c r="N216" i="2"/>
  <c r="M216" i="2"/>
  <c r="L216" i="2"/>
  <c r="K216" i="2"/>
  <c r="J216" i="2"/>
  <c r="I216" i="2"/>
  <c r="H216" i="2"/>
  <c r="G216" i="2"/>
  <c r="F216" i="2"/>
  <c r="E216" i="2"/>
  <c r="D216" i="2"/>
  <c r="P215" i="2"/>
  <c r="O215" i="2"/>
  <c r="N215" i="2"/>
  <c r="M215" i="2"/>
  <c r="L215" i="2"/>
  <c r="K215" i="2"/>
  <c r="J215" i="2"/>
  <c r="I215" i="2"/>
  <c r="H215" i="2"/>
  <c r="G215" i="2"/>
  <c r="F215" i="2"/>
  <c r="E215" i="2"/>
  <c r="D215" i="2"/>
  <c r="P214" i="2"/>
  <c r="O214" i="2"/>
  <c r="N214" i="2"/>
  <c r="M214" i="2"/>
  <c r="L214" i="2"/>
  <c r="K214" i="2"/>
  <c r="J214" i="2"/>
  <c r="I214" i="2"/>
  <c r="H214" i="2"/>
  <c r="G214" i="2"/>
  <c r="F214" i="2"/>
  <c r="E214" i="2"/>
  <c r="D214" i="2"/>
  <c r="B212" i="2"/>
  <c r="B211" i="2"/>
  <c r="N221" i="1"/>
  <c r="M221" i="1"/>
  <c r="L221" i="1"/>
  <c r="K221" i="1"/>
  <c r="J221" i="1"/>
  <c r="I221" i="1"/>
  <c r="H221" i="1"/>
  <c r="G221" i="1"/>
  <c r="F221" i="1"/>
  <c r="E221" i="1"/>
  <c r="D221" i="1"/>
  <c r="N220" i="1"/>
  <c r="M220" i="1"/>
  <c r="L220" i="1"/>
  <c r="K220" i="1"/>
  <c r="J220" i="1"/>
  <c r="I220" i="1"/>
  <c r="H220" i="1"/>
  <c r="G220" i="1"/>
  <c r="F220" i="1"/>
  <c r="E220" i="1"/>
  <c r="D220" i="1"/>
  <c r="N219" i="1"/>
  <c r="M219" i="1"/>
  <c r="L219" i="1"/>
  <c r="K219" i="1"/>
  <c r="J219" i="1"/>
  <c r="I219" i="1"/>
  <c r="H219" i="1"/>
  <c r="G219" i="1"/>
  <c r="F219" i="1"/>
  <c r="E219" i="1"/>
  <c r="D219" i="1"/>
  <c r="N218" i="1"/>
  <c r="M218" i="1"/>
  <c r="L218" i="1"/>
  <c r="K218" i="1"/>
  <c r="J218" i="1"/>
  <c r="I218" i="1"/>
  <c r="H218" i="1"/>
  <c r="G218" i="1"/>
  <c r="F218" i="1"/>
  <c r="E218" i="1"/>
  <c r="D218" i="1"/>
  <c r="B216" i="1"/>
  <c r="B215" i="1"/>
  <c r="B213" i="1"/>
  <c r="C213" i="1" s="1"/>
  <c r="B212" i="1"/>
  <c r="C212" i="1" s="1"/>
  <c r="B210" i="1"/>
  <c r="C210" i="1" s="1"/>
  <c r="B209" i="1"/>
  <c r="C209" i="1" s="1"/>
  <c r="B207" i="1"/>
  <c r="C207" i="1" s="1"/>
  <c r="B206" i="1"/>
  <c r="C206" i="1" s="1"/>
  <c r="B204" i="1"/>
  <c r="C204" i="1" s="1"/>
  <c r="B203" i="1"/>
  <c r="C203" i="1" s="1"/>
  <c r="B201" i="1"/>
  <c r="C201" i="1" s="1"/>
  <c r="B200" i="1"/>
  <c r="C200" i="1" s="1"/>
  <c r="B198" i="1"/>
  <c r="C198" i="1" s="1"/>
  <c r="B197" i="1"/>
  <c r="C197" i="1" s="1"/>
  <c r="C183" i="1"/>
  <c r="C182" i="1"/>
  <c r="B180" i="1"/>
  <c r="C180" i="1" s="1"/>
  <c r="C179" i="1"/>
  <c r="B165" i="1"/>
  <c r="C165" i="1" s="1"/>
  <c r="B164" i="1"/>
  <c r="C164" i="1" s="1"/>
  <c r="B162" i="1"/>
  <c r="C162" i="1" s="1"/>
  <c r="B161" i="1"/>
  <c r="C161" i="1" s="1"/>
  <c r="C163" i="1" s="1"/>
  <c r="B159" i="1"/>
  <c r="C159" i="1" s="1"/>
  <c r="B158" i="1"/>
  <c r="C158" i="1" s="1"/>
  <c r="B156" i="1"/>
  <c r="C156" i="1" s="1"/>
  <c r="B155" i="1"/>
  <c r="C155" i="1" s="1"/>
  <c r="B135" i="1"/>
  <c r="C135" i="1" s="1"/>
  <c r="B134" i="1"/>
  <c r="C134" i="1" s="1"/>
  <c r="C132" i="1"/>
  <c r="C131" i="1"/>
  <c r="B123" i="1"/>
  <c r="C123" i="1" s="1"/>
  <c r="B122" i="1"/>
  <c r="C122" i="1" s="1"/>
  <c r="C120" i="1"/>
  <c r="C119" i="1"/>
  <c r="C93" i="1"/>
  <c r="C90" i="1"/>
  <c r="B88" i="1"/>
  <c r="C88" i="1" s="1"/>
  <c r="C87" i="1"/>
  <c r="C63" i="1"/>
  <c r="C62" i="1"/>
  <c r="C60" i="1"/>
  <c r="C59" i="1"/>
  <c r="C51" i="1"/>
  <c r="C50" i="1"/>
  <c r="B48" i="1"/>
  <c r="C48" i="1" s="1"/>
  <c r="C47" i="1"/>
  <c r="B71" i="1"/>
  <c r="C71" i="1" s="1"/>
  <c r="B68" i="1"/>
  <c r="C68" i="1" s="1"/>
  <c r="B66" i="1"/>
  <c r="C66" i="1" s="1"/>
  <c r="B65" i="1"/>
  <c r="C65" i="1" s="1"/>
  <c r="B57" i="1"/>
  <c r="C57" i="1" s="1"/>
  <c r="B56" i="1"/>
  <c r="C56" i="1" s="1"/>
  <c r="B54" i="1"/>
  <c r="C54" i="1" s="1"/>
  <c r="B53" i="1"/>
  <c r="C53" i="1" s="1"/>
  <c r="B27" i="1"/>
  <c r="C27" i="1" s="1"/>
  <c r="B26" i="1"/>
  <c r="C26" i="1" s="1"/>
  <c r="B24" i="1"/>
  <c r="C24" i="1" s="1"/>
  <c r="B23" i="1"/>
  <c r="C23" i="1" s="1"/>
  <c r="B33" i="1"/>
  <c r="C33" i="1" s="1"/>
  <c r="B32" i="1"/>
  <c r="C32" i="1" s="1"/>
  <c r="B30" i="1"/>
  <c r="C30" i="1" s="1"/>
  <c r="B29" i="1"/>
  <c r="C29" i="1" s="1"/>
  <c r="C31" i="1" s="1"/>
  <c r="C67" i="1" l="1"/>
  <c r="C199" i="1"/>
  <c r="C55" i="1"/>
  <c r="C205" i="1"/>
  <c r="C89" i="1"/>
  <c r="C25" i="1"/>
  <c r="C133" i="1"/>
  <c r="C157" i="1"/>
  <c r="B27" i="6"/>
  <c r="B33" i="6"/>
  <c r="B21" i="6"/>
  <c r="B7" i="5"/>
  <c r="B19" i="4"/>
  <c r="B7" i="2"/>
  <c r="C7" i="2" s="1"/>
  <c r="C181" i="1"/>
  <c r="C7" i="5"/>
  <c r="C20" i="6"/>
  <c r="C21" i="6" s="1"/>
  <c r="C26" i="6"/>
  <c r="C27" i="6" s="1"/>
  <c r="C33" i="6"/>
  <c r="C19" i="4"/>
  <c r="B31" i="1"/>
  <c r="B25" i="1"/>
  <c r="B55" i="1"/>
  <c r="B13" i="1"/>
  <c r="B67" i="1"/>
  <c r="B49" i="1"/>
  <c r="C49" i="1" s="1"/>
  <c r="B61" i="1"/>
  <c r="C61" i="1" s="1"/>
  <c r="B89" i="1"/>
  <c r="B97" i="1"/>
  <c r="B121" i="1"/>
  <c r="C121" i="1" s="1"/>
  <c r="B133" i="1"/>
  <c r="B157" i="1"/>
  <c r="B163" i="1"/>
  <c r="B181" i="1"/>
  <c r="B199" i="1"/>
  <c r="B205" i="1"/>
  <c r="B211" i="1"/>
  <c r="C211" i="1" s="1"/>
</calcChain>
</file>

<file path=xl/sharedStrings.xml><?xml version="1.0" encoding="utf-8"?>
<sst xmlns="http://schemas.openxmlformats.org/spreadsheetml/2006/main" count="2246" uniqueCount="412">
  <si>
    <t>CAREER STATISTICS</t>
  </si>
  <si>
    <r>
      <t xml:space="preserve">1 </t>
    </r>
    <r>
      <rPr>
        <sz val="11"/>
        <color rgb="FFFFFFFF"/>
        <rFont val="Calibri (Body)"/>
      </rPr>
      <t>1</t>
    </r>
  </si>
  <si>
    <r>
      <t xml:space="preserve">2  </t>
    </r>
    <r>
      <rPr>
        <sz val="11"/>
        <color rgb="FFFFFFFF"/>
        <rFont val="Calibri (Body)"/>
      </rPr>
      <t>2</t>
    </r>
  </si>
  <si>
    <r>
      <t xml:space="preserve">3  </t>
    </r>
    <r>
      <rPr>
        <sz val="11"/>
        <color rgb="FFFFFFFF"/>
        <rFont val="Calibri (Body)"/>
      </rPr>
      <t>3</t>
    </r>
  </si>
  <si>
    <r>
      <t xml:space="preserve">4  </t>
    </r>
    <r>
      <rPr>
        <sz val="11"/>
        <color rgb="FFFFFFFF"/>
        <rFont val="Calibri (Body)"/>
      </rPr>
      <t>4</t>
    </r>
  </si>
  <si>
    <r>
      <t xml:space="preserve">6  </t>
    </r>
    <r>
      <rPr>
        <sz val="11"/>
        <color rgb="FFFFFFFF"/>
        <rFont val="Calibri"/>
        <family val="2"/>
      </rPr>
      <t>5</t>
    </r>
  </si>
  <si>
    <r>
      <t xml:space="preserve">7  </t>
    </r>
    <r>
      <rPr>
        <sz val="11"/>
        <color rgb="FFFFFFFF"/>
        <rFont val="Calibri"/>
        <family val="2"/>
      </rPr>
      <t>6</t>
    </r>
  </si>
  <si>
    <r>
      <t xml:space="preserve">8  </t>
    </r>
    <r>
      <rPr>
        <sz val="11"/>
        <color rgb="FFFFFFFF"/>
        <rFont val="Calibri (Body)"/>
      </rPr>
      <t>7</t>
    </r>
  </si>
  <si>
    <r>
      <t xml:space="preserve">9  </t>
    </r>
    <r>
      <rPr>
        <sz val="11"/>
        <color rgb="FFFFFFFF"/>
        <rFont val="Calibri (Body)"/>
      </rPr>
      <t>8</t>
    </r>
  </si>
  <si>
    <r>
      <t xml:space="preserve">10  </t>
    </r>
    <r>
      <rPr>
        <sz val="11"/>
        <color rgb="FFFFFFFF"/>
        <rFont val="Calibri (Body)"/>
      </rPr>
      <t>9</t>
    </r>
  </si>
  <si>
    <r>
      <t xml:space="preserve">11  </t>
    </r>
    <r>
      <rPr>
        <sz val="11"/>
        <color rgb="FFFFFFFF"/>
        <rFont val="Calibri (Body)"/>
      </rPr>
      <t>10</t>
    </r>
  </si>
  <si>
    <t>MLR</t>
  </si>
  <si>
    <t>ANT</t>
  </si>
  <si>
    <t>OVERALL</t>
  </si>
  <si>
    <t>OGDC (A)</t>
  </si>
  <si>
    <t>SEA (A)</t>
  </si>
  <si>
    <t>CHI (A)</t>
  </si>
  <si>
    <t>NEW (H)</t>
  </si>
  <si>
    <t>SEA (H)</t>
  </si>
  <si>
    <t>OGDC (H)</t>
  </si>
  <si>
    <t>CHI (H)</t>
  </si>
  <si>
    <t>Starts</t>
  </si>
  <si>
    <t>Replacement</t>
  </si>
  <si>
    <t>Total Appearances</t>
  </si>
  <si>
    <t>Tries</t>
  </si>
  <si>
    <t>Points</t>
  </si>
  <si>
    <t>EJ FREEMAN</t>
  </si>
  <si>
    <t>Conner MOONEYHAM</t>
  </si>
  <si>
    <t>Mitch WILSON</t>
  </si>
  <si>
    <t>Successful Kicks</t>
  </si>
  <si>
    <t>Attempten Kicks</t>
  </si>
  <si>
    <t>Junior GAFA</t>
  </si>
  <si>
    <t>Erich STORTI</t>
  </si>
  <si>
    <t>Line LATU</t>
  </si>
  <si>
    <t>Steffan CRIMP</t>
  </si>
  <si>
    <t>Karl KEANE</t>
  </si>
  <si>
    <t>Alex HERNANDEZ</t>
  </si>
  <si>
    <t>Alex MAUGHAN</t>
  </si>
  <si>
    <t>Jake TURNBULL</t>
  </si>
  <si>
    <t>Connor ROBINSON</t>
  </si>
  <si>
    <t>Sam GOLLA</t>
  </si>
  <si>
    <t>Alejandro MARTINEZ TAPIA</t>
  </si>
  <si>
    <t>Makeen ALIKHAN</t>
  </si>
  <si>
    <t>Braemar MURRAY</t>
  </si>
  <si>
    <t>PENALTY TRIES</t>
  </si>
  <si>
    <t>Totals</t>
  </si>
  <si>
    <r>
      <t xml:space="preserve">1 </t>
    </r>
    <r>
      <rPr>
        <sz val="11"/>
        <color rgb="FFFFFFFF"/>
        <rFont val="Calibri"/>
        <family val="2"/>
      </rPr>
      <t>1</t>
    </r>
  </si>
  <si>
    <r>
      <t xml:space="preserve">2  </t>
    </r>
    <r>
      <rPr>
        <sz val="11"/>
        <color rgb="FFFFFFFF"/>
        <rFont val="Calibri"/>
        <family val="2"/>
      </rPr>
      <t>2</t>
    </r>
  </si>
  <si>
    <r>
      <t xml:space="preserve">3  </t>
    </r>
    <r>
      <rPr>
        <sz val="11"/>
        <color rgb="FFFFFFFF"/>
        <rFont val="Calibri"/>
        <family val="2"/>
      </rPr>
      <t>3</t>
    </r>
  </si>
  <si>
    <r>
      <t xml:space="preserve">4  </t>
    </r>
    <r>
      <rPr>
        <sz val="11"/>
        <color rgb="FFFFFFFF"/>
        <rFont val="Calibri"/>
        <family val="2"/>
      </rPr>
      <t>4</t>
    </r>
  </si>
  <si>
    <r>
      <t xml:space="preserve">5  </t>
    </r>
    <r>
      <rPr>
        <sz val="11"/>
        <color rgb="FFFFFFFF"/>
        <rFont val="Calibri"/>
        <family val="2"/>
      </rPr>
      <t>5</t>
    </r>
  </si>
  <si>
    <r>
      <t xml:space="preserve">6  </t>
    </r>
    <r>
      <rPr>
        <sz val="11"/>
        <color rgb="FFFFFFFF"/>
        <rFont val="Calibri"/>
        <family val="2"/>
      </rPr>
      <t>BYE</t>
    </r>
  </si>
  <si>
    <r>
      <t xml:space="preserve">8  </t>
    </r>
    <r>
      <rPr>
        <sz val="11"/>
        <color rgb="FFFFFFFF"/>
        <rFont val="Calibri"/>
        <family val="2"/>
      </rPr>
      <t>7</t>
    </r>
  </si>
  <si>
    <r>
      <t xml:space="preserve">9  </t>
    </r>
    <r>
      <rPr>
        <sz val="11"/>
        <color rgb="FFFFFFFF"/>
        <rFont val="Calibri"/>
        <family val="2"/>
      </rPr>
      <t>8</t>
    </r>
  </si>
  <si>
    <r>
      <t xml:space="preserve">10  </t>
    </r>
    <r>
      <rPr>
        <sz val="11"/>
        <color rgb="FFFFFFFF"/>
        <rFont val="Calibri"/>
        <family val="2"/>
      </rPr>
      <t>9</t>
    </r>
  </si>
  <si>
    <r>
      <t xml:space="preserve">11  </t>
    </r>
    <r>
      <rPr>
        <sz val="11"/>
        <color rgb="FFFFFFFF"/>
        <rFont val="Calibri"/>
        <family val="2"/>
      </rPr>
      <t>10</t>
    </r>
  </si>
  <si>
    <t>CHI</t>
  </si>
  <si>
    <t>ANT (H)</t>
  </si>
  <si>
    <t>NEW (A)</t>
  </si>
  <si>
    <t>ANT (A)</t>
  </si>
  <si>
    <t>Noah BROWN</t>
  </si>
  <si>
    <t>Ollie DEVOTO</t>
  </si>
  <si>
    <t>Peyton WALL</t>
  </si>
  <si>
    <t>Chris HILSENBECK</t>
  </si>
  <si>
    <t>Michael BASKA</t>
  </si>
  <si>
    <t>Charlie ABEL</t>
  </si>
  <si>
    <t>Koby BAKER</t>
  </si>
  <si>
    <t>Liam FLETCHER</t>
  </si>
  <si>
    <t>Ignacio PECULO</t>
  </si>
  <si>
    <t>Faka'osi PIFELETI</t>
  </si>
  <si>
    <t>Paddy RYAN</t>
  </si>
  <si>
    <t>Jackson ZABIEREK</t>
  </si>
  <si>
    <t>James SCOTT</t>
  </si>
  <si>
    <t>Mason FLESCH</t>
  </si>
  <si>
    <t>Maclean JONES</t>
  </si>
  <si>
    <t>Jake KINNEEVEAUK</t>
  </si>
  <si>
    <t>Matthew OWORU</t>
  </si>
  <si>
    <t>Lucas RUMBALL</t>
  </si>
  <si>
    <t>Luke WHITE</t>
  </si>
  <si>
    <t>Ryan JAMES</t>
  </si>
  <si>
    <t>Cassh MALUIA</t>
  </si>
  <si>
    <t>Tiaan LOOTS</t>
  </si>
  <si>
    <t>Tavite LOPETI</t>
  </si>
  <si>
    <t>Oliver KANE</t>
  </si>
  <si>
    <t>Nathan SYLVIA</t>
  </si>
  <si>
    <t>Payton TELEA-ILALIO</t>
  </si>
  <si>
    <t>Liki CHAN-TUNG</t>
  </si>
  <si>
    <t>Brandon HARVEY</t>
  </si>
  <si>
    <t>Christian POIDEVIN</t>
  </si>
  <si>
    <r>
      <t xml:space="preserve">3  </t>
    </r>
    <r>
      <rPr>
        <sz val="11"/>
        <color rgb="FFFFFFFF"/>
        <rFont val="Calibri"/>
        <family val="2"/>
      </rPr>
      <t>2</t>
    </r>
  </si>
  <si>
    <r>
      <t xml:space="preserve">4  </t>
    </r>
    <r>
      <rPr>
        <sz val="11"/>
        <color rgb="FFFFFFFF"/>
        <rFont val="Calibri"/>
        <family val="2"/>
      </rPr>
      <t>3</t>
    </r>
  </si>
  <si>
    <r>
      <t xml:space="preserve">5  </t>
    </r>
    <r>
      <rPr>
        <sz val="11"/>
        <color rgb="FFFFFFFF"/>
        <rFont val="Calibri"/>
        <family val="2"/>
      </rPr>
      <t>4</t>
    </r>
  </si>
  <si>
    <t>NEW</t>
  </si>
  <si>
    <t>Brock WEBSTER</t>
  </si>
  <si>
    <t>Ben LESAGE</t>
  </si>
  <si>
    <t>Wayne VAN DER BANK</t>
  </si>
  <si>
    <t>Harrison BOYLE</t>
  </si>
  <si>
    <t>Oscar LENNON</t>
  </si>
  <si>
    <t>Kyle CIQUERA</t>
  </si>
  <si>
    <t>Tevita SOLE</t>
  </si>
  <si>
    <t>Piers VON DADELSZEN</t>
  </si>
  <si>
    <t>Joe JOHNSTON</t>
  </si>
  <si>
    <t>OGDC</t>
  </si>
  <si>
    <t>Damien HOYLAND</t>
  </si>
  <si>
    <t>Perry HUMPHREYS</t>
  </si>
  <si>
    <t>John POWERS</t>
  </si>
  <si>
    <t>John RIZZO</t>
  </si>
  <si>
    <t>Owen SHEEHY</t>
  </si>
  <si>
    <t>Jason EMERY</t>
  </si>
  <si>
    <t>Jason ROBERTSON</t>
  </si>
  <si>
    <t>Connor BUCKLEY</t>
  </si>
  <si>
    <t>Ethan McVEIGH</t>
  </si>
  <si>
    <t>Rob HARLEY</t>
  </si>
  <si>
    <t>Tevita NAQALI</t>
  </si>
  <si>
    <t>Collin GROSSE</t>
  </si>
  <si>
    <t>SEA</t>
  </si>
  <si>
    <t>Malachi ESDALE</t>
  </si>
  <si>
    <t>Lauina FUTI</t>
  </si>
  <si>
    <t>Duncan MATTHEWS</t>
  </si>
  <si>
    <t>Divan ROSSOUW</t>
  </si>
  <si>
    <t>Dan KRIEL</t>
  </si>
  <si>
    <t>Calvin LIULAMAGA</t>
  </si>
  <si>
    <t>JP SMITH</t>
  </si>
  <si>
    <t>Dewald DONALD</t>
  </si>
  <si>
    <t>Mason PEDERSEN</t>
  </si>
  <si>
    <t>Dewald KOTZE</t>
  </si>
  <si>
    <t>Rhyno HERBST</t>
  </si>
  <si>
    <t>ANTHEM 2026</t>
  </si>
  <si>
    <t>CALIFORNIA 2026</t>
  </si>
  <si>
    <t>CHICAGO 2026</t>
  </si>
  <si>
    <t>NEW ENGLAND 2026</t>
  </si>
  <si>
    <t>OLD GLORY 2026</t>
  </si>
  <si>
    <t>SEATTLE 2026</t>
  </si>
  <si>
    <t>CAL (A)</t>
  </si>
  <si>
    <r>
      <t xml:space="preserve">5  </t>
    </r>
    <r>
      <rPr>
        <sz val="11"/>
        <color theme="0"/>
        <rFont val="Calibri"/>
        <family val="2"/>
      </rPr>
      <t>5</t>
    </r>
  </si>
  <si>
    <t>CAL (H)</t>
  </si>
  <si>
    <r>
      <t xml:space="preserve">6  </t>
    </r>
    <r>
      <rPr>
        <sz val="11"/>
        <color theme="0"/>
        <rFont val="Calibri"/>
        <family val="2"/>
      </rPr>
      <t>BYE</t>
    </r>
  </si>
  <si>
    <t>CAL</t>
  </si>
  <si>
    <r>
      <t xml:space="preserve">12  </t>
    </r>
    <r>
      <rPr>
        <sz val="11"/>
        <color rgb="FFFFFFFF"/>
        <rFont val="Calibri"/>
        <family val="2"/>
      </rPr>
      <t>SF</t>
    </r>
  </si>
  <si>
    <r>
      <t xml:space="preserve">1 </t>
    </r>
    <r>
      <rPr>
        <sz val="11"/>
        <color theme="0"/>
        <rFont val="Calibri"/>
        <family val="2"/>
      </rPr>
      <t>BYE</t>
    </r>
  </si>
  <si>
    <r>
      <t xml:space="preserve">2  </t>
    </r>
    <r>
      <rPr>
        <sz val="11"/>
        <color theme="0"/>
        <rFont val="Calibri"/>
        <family val="2"/>
      </rPr>
      <t>1</t>
    </r>
  </si>
  <si>
    <r>
      <t xml:space="preserve">1 </t>
    </r>
    <r>
      <rPr>
        <sz val="11"/>
        <color rgb="FFFFFFFF"/>
        <rFont val="Calibri"/>
        <family val="2"/>
      </rPr>
      <t>BYE</t>
    </r>
  </si>
  <si>
    <r>
      <t xml:space="preserve">2  </t>
    </r>
    <r>
      <rPr>
        <sz val="11"/>
        <color rgb="FFFFFFFF"/>
        <rFont val="Calibri"/>
        <family val="2"/>
      </rPr>
      <t>1</t>
    </r>
  </si>
  <si>
    <r>
      <t xml:space="preserve">13  </t>
    </r>
    <r>
      <rPr>
        <sz val="11"/>
        <color rgb="FFFFFFFF"/>
        <rFont val="Calibri"/>
        <family val="2"/>
      </rPr>
      <t>FINAL</t>
    </r>
  </si>
  <si>
    <t>Julian ROBERTS</t>
  </si>
  <si>
    <t>Jeron PANTOR</t>
  </si>
  <si>
    <t>Jordan TRAINOR</t>
  </si>
  <si>
    <t>Will LEONARD</t>
  </si>
  <si>
    <t>Luke CARTY</t>
  </si>
  <si>
    <t>Tom PITTMAN</t>
  </si>
  <si>
    <t>Zion GOING</t>
  </si>
  <si>
    <t>Elias GARZA</t>
  </si>
  <si>
    <t>Alessandro HEANEY</t>
  </si>
  <si>
    <t>Ramiro GUROVICH</t>
  </si>
  <si>
    <t>Campbell ROBB</t>
  </si>
  <si>
    <t>Seth SMITH</t>
  </si>
  <si>
    <t>Johan MOMSEN</t>
  </si>
  <si>
    <t>Will SHERMAN</t>
  </si>
  <si>
    <t>Moni TONGA'UIHA</t>
  </si>
  <si>
    <t>Marques FUALA'AU</t>
  </si>
  <si>
    <t>Baden GODFREY</t>
  </si>
  <si>
    <t>Joe MANO</t>
  </si>
  <si>
    <t>Oscar TREACY</t>
  </si>
  <si>
    <t>Joshua COX</t>
  </si>
  <si>
    <t>Rory VAN VUGT</t>
  </si>
  <si>
    <t>Billy MEAKES</t>
  </si>
  <si>
    <t>Cole SEMU</t>
  </si>
  <si>
    <t>Matt ANTICEV</t>
  </si>
  <si>
    <t>Gonzalo BERTRANOU</t>
  </si>
  <si>
    <t>Tas SMITH</t>
  </si>
  <si>
    <t>Fred APULU</t>
  </si>
  <si>
    <t>Declan LEANEY</t>
  </si>
  <si>
    <t>Ma'ake MUTI</t>
  </si>
  <si>
    <t>Michael SCOTT</t>
  </si>
  <si>
    <t>Justus TAVAI</t>
  </si>
  <si>
    <t>Alex LOPETI</t>
  </si>
  <si>
    <t>Ben SUGARS</t>
  </si>
  <si>
    <t>Joe TAUFETE'E</t>
  </si>
  <si>
    <t>Jason DAMM</t>
  </si>
  <si>
    <t>Chase JONES</t>
  </si>
  <si>
    <t>Keni NASOQEQE</t>
  </si>
  <si>
    <t>Jurie VAN VUUREN</t>
  </si>
  <si>
    <t>Ed TIMPSON</t>
  </si>
  <si>
    <t>Lance WILLIAMS</t>
  </si>
  <si>
    <t>Ben HOUSTON</t>
  </si>
  <si>
    <t>Ronan MURPHY</t>
  </si>
  <si>
    <t>Mark O'KEEFE</t>
  </si>
  <si>
    <t>Jason TIDWELL</t>
  </si>
  <si>
    <t>Reece BOTHA</t>
  </si>
  <si>
    <t>Santiago VIDELA</t>
  </si>
  <si>
    <t>Ruben DE HAAS</t>
  </si>
  <si>
    <t>Wilton REBOLO</t>
  </si>
  <si>
    <t>Tomas BEKERMAN</t>
  </si>
  <si>
    <t>Theo FOURIE</t>
  </si>
  <si>
    <t>Tomas CASARES</t>
  </si>
  <si>
    <t>Nathan DEN HOEDT</t>
  </si>
  <si>
    <t>Emmanuel ALBERT</t>
  </si>
  <si>
    <t>Malcolm MAY</t>
  </si>
  <si>
    <t>Max LEHMANN</t>
  </si>
  <si>
    <t>Filimone MANU</t>
  </si>
  <si>
    <t>Nathan SALMON</t>
  </si>
  <si>
    <t>Killian COGHLAN</t>
  </si>
  <si>
    <t>Kienan HIGGINS</t>
  </si>
  <si>
    <t>Joel HODGSON</t>
  </si>
  <si>
    <t>Remy THOMSON</t>
  </si>
  <si>
    <t>Maliu NIUAFE</t>
  </si>
  <si>
    <t>Filipe VAKASIUOLA</t>
  </si>
  <si>
    <t>Cyrille CAMA</t>
  </si>
  <si>
    <t>Sione TUPOU</t>
  </si>
  <si>
    <t>Ollie AYLMER</t>
  </si>
  <si>
    <t>Tayne HEMOPO</t>
  </si>
  <si>
    <t>Reuben PALMER</t>
  </si>
  <si>
    <t>Alex MacKENZIE</t>
  </si>
  <si>
    <t>Jacob NORRIS</t>
  </si>
  <si>
    <t>Bailey WILSON</t>
  </si>
  <si>
    <t>Jamason FA'ANANA-SCHULTZ</t>
  </si>
  <si>
    <t>Tevita MAPA</t>
  </si>
  <si>
    <t>Harley WHEELER</t>
  </si>
  <si>
    <t>Max SCHUMACHER</t>
  </si>
  <si>
    <t>Ross DEPPERSCHMIDT</t>
  </si>
  <si>
    <t>Jordan JACKSON-HOPE</t>
  </si>
  <si>
    <t>John LEFEVRE</t>
  </si>
  <si>
    <t>Aidan RIDGWAY</t>
  </si>
  <si>
    <t>Cali MARTINEZ</t>
  </si>
  <si>
    <t>Bart VERMEULEN</t>
  </si>
  <si>
    <t>Patrick BEATTIE</t>
  </si>
  <si>
    <t>Connor DEVOS</t>
  </si>
  <si>
    <t>Paul MULLEN</t>
  </si>
  <si>
    <t>Kirby MYHILL</t>
  </si>
  <si>
    <t>KoiKoi NELLIGAN</t>
  </si>
  <si>
    <t>Rick ROSE</t>
  </si>
  <si>
    <t>Bill WHITESIDE</t>
  </si>
  <si>
    <t>Cory DANIEL</t>
  </si>
  <si>
    <t>Aidan KING</t>
  </si>
  <si>
    <t>Benjamin BONASSO</t>
  </si>
  <si>
    <t>Semi KUNATANI</t>
  </si>
  <si>
    <t>Matthias DOUGLAS</t>
  </si>
  <si>
    <t>Michael HAND</t>
  </si>
  <si>
    <t>Rufus McLEAN</t>
  </si>
  <si>
    <t>Mark BENNETT</t>
  </si>
  <si>
    <t>Davy COETZER</t>
  </si>
  <si>
    <t>Dorian JONES</t>
  </si>
  <si>
    <t>Andre WARNER</t>
  </si>
  <si>
    <t>Ezekiel LINDENMUTH</t>
  </si>
  <si>
    <t>LaRome WHITE</t>
  </si>
  <si>
    <t>Sean McNULTY</t>
  </si>
  <si>
    <t>Callum BOTCHAR</t>
  </si>
  <si>
    <t>Harrison MATAELE</t>
  </si>
  <si>
    <t>Marno REDELINGHUYS</t>
  </si>
  <si>
    <t>Tai'I VAVAO</t>
  </si>
  <si>
    <t>Riekert HATTINGH</t>
  </si>
  <si>
    <t>Kalisi MOLI</t>
  </si>
  <si>
    <t>Mathis DEMANDOLX</t>
  </si>
  <si>
    <t>1R - Debut</t>
  </si>
  <si>
    <t>Tonga KOFE</t>
  </si>
  <si>
    <t>3R - Debut</t>
  </si>
  <si>
    <t>2R - Debut</t>
  </si>
  <si>
    <t>4R - Debut</t>
  </si>
  <si>
    <r>
      <t>5</t>
    </r>
    <r>
      <rPr>
        <b/>
        <sz val="11"/>
        <color rgb="FFFFC000"/>
        <rFont val="Calibri"/>
        <family val="2"/>
      </rPr>
      <t>©</t>
    </r>
    <r>
      <rPr>
        <b/>
        <sz val="11"/>
        <color rgb="FFFFFFFF"/>
        <rFont val="Calibri"/>
        <family val="2"/>
      </rPr>
      <t xml:space="preserve"> - Debut</t>
    </r>
  </si>
  <si>
    <t>6R - Debut</t>
  </si>
  <si>
    <t>7 - Debut</t>
  </si>
  <si>
    <t>8 - Debut</t>
  </si>
  <si>
    <t>9 - Debut</t>
  </si>
  <si>
    <t>Coby MILN</t>
  </si>
  <si>
    <t>10 - Debut</t>
  </si>
  <si>
    <t>11 - Debut</t>
  </si>
  <si>
    <t>Nick CHAN</t>
  </si>
  <si>
    <t>12 - Debut</t>
  </si>
  <si>
    <t>13R - Debut</t>
  </si>
  <si>
    <t>15R</t>
  </si>
  <si>
    <r>
      <t>14</t>
    </r>
    <r>
      <rPr>
        <b/>
        <sz val="11"/>
        <color rgb="FFFFFF00"/>
        <rFont val="Calibri"/>
        <family val="2"/>
      </rPr>
      <t>YC</t>
    </r>
    <r>
      <rPr>
        <b/>
        <sz val="11"/>
        <color rgb="FFFFFFFF"/>
        <rFont val="Calibri"/>
        <family val="2"/>
      </rPr>
      <t>R - Debut</t>
    </r>
  </si>
  <si>
    <t>3R</t>
  </si>
  <si>
    <r>
      <t>4</t>
    </r>
    <r>
      <rPr>
        <b/>
        <sz val="11"/>
        <color rgb="FFFFFF00"/>
        <rFont val="Calibri"/>
        <family val="2"/>
      </rPr>
      <t>YC</t>
    </r>
    <r>
      <rPr>
        <b/>
        <sz val="11"/>
        <color rgb="FFFFFFFF"/>
        <rFont val="Calibri"/>
        <family val="2"/>
      </rPr>
      <t>R - Debut</t>
    </r>
  </si>
  <si>
    <t>5 - Debut</t>
  </si>
  <si>
    <t>6 - Debut</t>
  </si>
  <si>
    <t>7R - Debut</t>
  </si>
  <si>
    <t>8R</t>
  </si>
  <si>
    <t>9R - Debut</t>
  </si>
  <si>
    <r>
      <t xml:space="preserve">14R - </t>
    </r>
    <r>
      <rPr>
        <b/>
        <sz val="11"/>
        <color rgb="FF00B0F0"/>
        <rFont val="Calibri"/>
        <family val="2"/>
      </rPr>
      <t>POTM</t>
    </r>
  </si>
  <si>
    <t>15 - Debut</t>
  </si>
  <si>
    <r>
      <t>10</t>
    </r>
    <r>
      <rPr>
        <b/>
        <sz val="11"/>
        <color rgb="FFFFFF00"/>
        <rFont val="Calibri"/>
        <family val="2"/>
      </rPr>
      <t>YC</t>
    </r>
    <r>
      <rPr>
        <b/>
        <sz val="11"/>
        <color rgb="FFFFFFFF"/>
        <rFont val="Calibri"/>
        <family val="2"/>
      </rPr>
      <t xml:space="preserve"> - Debut</t>
    </r>
  </si>
  <si>
    <r>
      <t>12</t>
    </r>
    <r>
      <rPr>
        <b/>
        <sz val="11"/>
        <color rgb="FFFFFF00"/>
        <rFont val="Calibri"/>
        <family val="2"/>
      </rPr>
      <t>YC</t>
    </r>
    <r>
      <rPr>
        <b/>
        <sz val="11"/>
        <color rgb="FFFFFFFF"/>
        <rFont val="Calibri"/>
        <family val="2"/>
      </rPr>
      <t xml:space="preserve"> - Debut</t>
    </r>
  </si>
  <si>
    <t>16 - Debut</t>
  </si>
  <si>
    <t>23 - Debut</t>
  </si>
  <si>
    <t>22 - Debut</t>
  </si>
  <si>
    <t>17 - Debut</t>
  </si>
  <si>
    <t>18 - Debut</t>
  </si>
  <si>
    <t>19 - Debut</t>
  </si>
  <si>
    <t>20 - Debut</t>
  </si>
  <si>
    <t>21 - Debut</t>
  </si>
  <si>
    <t>4R</t>
  </si>
  <si>
    <t>5R - Debut</t>
  </si>
  <si>
    <t>Nolan TUAMOHELOA</t>
  </si>
  <si>
    <t>12R - Debut</t>
  </si>
  <si>
    <t>13 - Debut</t>
  </si>
  <si>
    <r>
      <t>18</t>
    </r>
    <r>
      <rPr>
        <b/>
        <sz val="11"/>
        <color rgb="FFFF0000"/>
        <rFont val="Calibri"/>
        <family val="2"/>
      </rPr>
      <t>RC</t>
    </r>
  </si>
  <si>
    <t>UR</t>
  </si>
  <si>
    <t>Nick BOYER</t>
  </si>
  <si>
    <t>1R</t>
  </si>
  <si>
    <t>Jay RENTON</t>
  </si>
  <si>
    <t>11R</t>
  </si>
  <si>
    <r>
      <t>21</t>
    </r>
    <r>
      <rPr>
        <b/>
        <sz val="11"/>
        <color rgb="FFFFFF00"/>
        <rFont val="Calibri"/>
        <family val="2"/>
      </rPr>
      <t>YC</t>
    </r>
  </si>
  <si>
    <t>7R</t>
  </si>
  <si>
    <t>9R</t>
  </si>
  <si>
    <t>13R</t>
  </si>
  <si>
    <t>Ishma-eel SAFODIEN</t>
  </si>
  <si>
    <r>
      <t>9</t>
    </r>
    <r>
      <rPr>
        <b/>
        <sz val="11"/>
        <color rgb="FFFFFF00"/>
        <rFont val="Calibri"/>
        <family val="2"/>
      </rPr>
      <t>YC</t>
    </r>
    <r>
      <rPr>
        <b/>
        <sz val="11"/>
        <color rgb="FFFFFFFF"/>
        <rFont val="Calibri"/>
        <family val="2"/>
      </rPr>
      <t xml:space="preserve"> - Debut</t>
    </r>
  </si>
  <si>
    <t>10R</t>
  </si>
  <si>
    <r>
      <t>16</t>
    </r>
    <r>
      <rPr>
        <b/>
        <sz val="11"/>
        <color rgb="FFFFFF00"/>
        <rFont val="Calibri"/>
        <family val="2"/>
      </rPr>
      <t>YC</t>
    </r>
  </si>
  <si>
    <t>2R</t>
  </si>
  <si>
    <r>
      <t>6R</t>
    </r>
    <r>
      <rPr>
        <b/>
        <sz val="11"/>
        <color rgb="FFFFFF00"/>
        <rFont val="Calibri"/>
        <family val="2"/>
      </rPr>
      <t>YC</t>
    </r>
  </si>
  <si>
    <t>15R - Debut</t>
  </si>
  <si>
    <r>
      <t>1R</t>
    </r>
    <r>
      <rPr>
        <b/>
        <sz val="11"/>
        <color rgb="FFFFFF00"/>
        <rFont val="Calibri"/>
        <family val="2"/>
      </rPr>
      <t>YC</t>
    </r>
  </si>
  <si>
    <t>8R - Debut</t>
  </si>
  <si>
    <t>11R - Debut</t>
  </si>
  <si>
    <t>14 - Debut</t>
  </si>
  <si>
    <r>
      <t xml:space="preserve">6 </t>
    </r>
    <r>
      <rPr>
        <b/>
        <sz val="11"/>
        <color rgb="FFFFC000"/>
        <rFont val="Calibri"/>
        <family val="2"/>
      </rPr>
      <t>©</t>
    </r>
    <r>
      <rPr>
        <b/>
        <sz val="11"/>
        <color rgb="FFFFFFFF"/>
        <rFont val="Calibri"/>
        <family val="2"/>
      </rPr>
      <t xml:space="preserve"> - Debut</t>
    </r>
  </si>
  <si>
    <r>
      <t>6</t>
    </r>
    <r>
      <rPr>
        <b/>
        <sz val="11"/>
        <color rgb="FFFFC000"/>
        <rFont val="Calibri"/>
        <family val="2"/>
      </rPr>
      <t>©</t>
    </r>
    <r>
      <rPr>
        <b/>
        <sz val="11"/>
        <color rgb="FFFFFF00"/>
        <rFont val="Calibri"/>
        <family val="2"/>
      </rPr>
      <t>YC</t>
    </r>
  </si>
  <si>
    <r>
      <t>8</t>
    </r>
    <r>
      <rPr>
        <b/>
        <sz val="11"/>
        <color rgb="FFFFC000"/>
        <rFont val="Calibri"/>
        <family val="2"/>
      </rPr>
      <t>©</t>
    </r>
    <r>
      <rPr>
        <b/>
        <sz val="11"/>
        <color rgb="FFFFFFFF"/>
        <rFont val="Calibri"/>
        <family val="2"/>
      </rPr>
      <t>R</t>
    </r>
  </si>
  <si>
    <r>
      <t>8</t>
    </r>
    <r>
      <rPr>
        <b/>
        <sz val="11"/>
        <color rgb="FFFFC000"/>
        <rFont val="Calibri"/>
        <family val="2"/>
      </rPr>
      <t>©</t>
    </r>
  </si>
  <si>
    <r>
      <t>4</t>
    </r>
    <r>
      <rPr>
        <b/>
        <sz val="11"/>
        <color rgb="FFFFC000"/>
        <rFont val="Calibri"/>
        <family val="2"/>
      </rPr>
      <t>©</t>
    </r>
    <r>
      <rPr>
        <b/>
        <sz val="11"/>
        <color rgb="FFFFFFFF"/>
        <rFont val="Calibri"/>
        <family val="2"/>
      </rPr>
      <t>R</t>
    </r>
  </si>
  <si>
    <r>
      <t>5</t>
    </r>
    <r>
      <rPr>
        <b/>
        <sz val="11"/>
        <color rgb="FFFFC000"/>
        <rFont val="Calibri"/>
        <family val="2"/>
      </rPr>
      <t>©</t>
    </r>
  </si>
  <si>
    <r>
      <t>7</t>
    </r>
    <r>
      <rPr>
        <b/>
        <sz val="11"/>
        <color rgb="FFFFC000"/>
        <rFont val="Calibri"/>
        <family val="2"/>
      </rPr>
      <t>©</t>
    </r>
  </si>
  <si>
    <r>
      <t xml:space="preserve">10 - Debut - </t>
    </r>
    <r>
      <rPr>
        <b/>
        <sz val="11"/>
        <color rgb="FF00B0F0"/>
        <rFont val="Calibri"/>
        <family val="2"/>
      </rPr>
      <t>POTM</t>
    </r>
  </si>
  <si>
    <t>5R</t>
  </si>
  <si>
    <t>12R</t>
  </si>
  <si>
    <t>14R</t>
  </si>
  <si>
    <r>
      <t>3R</t>
    </r>
    <r>
      <rPr>
        <b/>
        <sz val="11"/>
        <color rgb="FFFFFF00"/>
        <rFont val="Calibri"/>
        <family val="2"/>
      </rPr>
      <t>YC</t>
    </r>
  </si>
  <si>
    <r>
      <t>4</t>
    </r>
    <r>
      <rPr>
        <b/>
        <sz val="11"/>
        <color rgb="FFFFC000"/>
        <rFont val="Calibri"/>
        <family val="2"/>
      </rPr>
      <t>©</t>
    </r>
    <r>
      <rPr>
        <b/>
        <sz val="11"/>
        <color rgb="FFFFFFFF"/>
        <rFont val="Calibri"/>
        <family val="2"/>
      </rPr>
      <t xml:space="preserve"> </t>
    </r>
  </si>
  <si>
    <r>
      <t>6R</t>
    </r>
    <r>
      <rPr>
        <b/>
        <sz val="11"/>
        <color rgb="FFFFC000"/>
        <rFont val="Calibri"/>
        <family val="2"/>
      </rPr>
      <t>©</t>
    </r>
  </si>
  <si>
    <r>
      <t>17</t>
    </r>
    <r>
      <rPr>
        <b/>
        <sz val="11"/>
        <color rgb="FFFFFF00"/>
        <rFont val="Calibri"/>
        <family val="2"/>
      </rPr>
      <t>YC</t>
    </r>
  </si>
  <si>
    <t>Charles WALSH</t>
  </si>
  <si>
    <r>
      <t>2R</t>
    </r>
    <r>
      <rPr>
        <b/>
        <sz val="11"/>
        <color rgb="FFFFFF00"/>
        <rFont val="Calibri"/>
        <family val="2"/>
      </rPr>
      <t>YC</t>
    </r>
  </si>
  <si>
    <r>
      <t>19</t>
    </r>
    <r>
      <rPr>
        <b/>
        <sz val="11"/>
        <color rgb="FFFF0000"/>
        <rFont val="Calibri"/>
        <family val="2"/>
      </rPr>
      <t>RC</t>
    </r>
  </si>
  <si>
    <t>BANNED</t>
  </si>
  <si>
    <t>20 - 50th</t>
  </si>
  <si>
    <r>
      <t>4</t>
    </r>
    <r>
      <rPr>
        <b/>
        <sz val="11"/>
        <color rgb="FFFFC000"/>
        <rFont val="Calibri"/>
        <family val="2"/>
      </rPr>
      <t>©</t>
    </r>
  </si>
  <si>
    <r>
      <t>6</t>
    </r>
    <r>
      <rPr>
        <b/>
        <sz val="11"/>
        <color rgb="FFFFC000"/>
        <rFont val="Calibri"/>
        <family val="2"/>
      </rPr>
      <t>©</t>
    </r>
  </si>
  <si>
    <t>Dominic AKINA</t>
  </si>
  <si>
    <r>
      <t>23</t>
    </r>
    <r>
      <rPr>
        <b/>
        <sz val="11"/>
        <color rgb="FFFF0000"/>
        <rFont val="Calibri"/>
        <family val="2"/>
      </rPr>
      <t>RC</t>
    </r>
  </si>
  <si>
    <t>6R</t>
  </si>
  <si>
    <r>
      <t>2R</t>
    </r>
    <r>
      <rPr>
        <b/>
        <sz val="11"/>
        <color rgb="FFFFFF00"/>
        <rFont val="Calibri"/>
        <family val="2"/>
      </rPr>
      <t>YC</t>
    </r>
    <r>
      <rPr>
        <b/>
        <sz val="11"/>
        <color rgb="FFFFFFFF"/>
        <rFont val="Calibri"/>
        <family val="2"/>
      </rPr>
      <t xml:space="preserve"> - Debut</t>
    </r>
  </si>
  <si>
    <t>Corbin SMITH</t>
  </si>
  <si>
    <t>17 - 100th</t>
  </si>
  <si>
    <t>22 - 50th</t>
  </si>
  <si>
    <t>INJURED</t>
  </si>
  <si>
    <r>
      <t>1</t>
    </r>
    <r>
      <rPr>
        <b/>
        <sz val="11"/>
        <color rgb="FFFF0000"/>
        <rFont val="Calibri"/>
        <family val="2"/>
      </rPr>
      <t>RC</t>
    </r>
  </si>
  <si>
    <r>
      <t>8</t>
    </r>
    <r>
      <rPr>
        <b/>
        <sz val="11"/>
        <color rgb="FFFFC000"/>
        <rFont val="Calibri"/>
        <family val="2"/>
      </rPr>
      <t>©</t>
    </r>
    <r>
      <rPr>
        <b/>
        <sz val="11"/>
        <color rgb="FFFFFF00"/>
        <rFont val="Calibri"/>
        <family val="2"/>
      </rPr>
      <t>YC</t>
    </r>
    <r>
      <rPr>
        <b/>
        <sz val="11"/>
        <color rgb="FFFFFFFF"/>
        <rFont val="Calibri"/>
        <family val="2"/>
      </rPr>
      <t>R</t>
    </r>
  </si>
  <si>
    <t>Drake DAVIS</t>
  </si>
  <si>
    <t>14R - Debut</t>
  </si>
  <si>
    <r>
      <t>13</t>
    </r>
    <r>
      <rPr>
        <b/>
        <sz val="11"/>
        <color rgb="FFFFC000"/>
        <rFont val="Calibri"/>
        <family val="2"/>
      </rPr>
      <t>©</t>
    </r>
  </si>
  <si>
    <r>
      <t>4</t>
    </r>
    <r>
      <rPr>
        <b/>
        <sz val="11"/>
        <color rgb="FFFFC000"/>
        <rFont val="Calibri"/>
        <family val="2"/>
      </rPr>
      <t>©</t>
    </r>
    <r>
      <rPr>
        <b/>
        <sz val="11"/>
        <color rgb="FFFFFF00"/>
        <rFont val="Calibri"/>
        <family val="2"/>
      </rPr>
      <t>YC</t>
    </r>
  </si>
  <si>
    <r>
      <t>12</t>
    </r>
    <r>
      <rPr>
        <b/>
        <sz val="11"/>
        <color rgb="FFFF0000"/>
        <rFont val="Calibri"/>
        <family val="2"/>
      </rPr>
      <t>RC</t>
    </r>
  </si>
  <si>
    <r>
      <t>4</t>
    </r>
    <r>
      <rPr>
        <b/>
        <sz val="11"/>
        <color rgb="FFFFFF00"/>
        <rFont val="Calibri"/>
        <family val="2"/>
      </rPr>
      <t>YC</t>
    </r>
  </si>
  <si>
    <r>
      <t>7R</t>
    </r>
    <r>
      <rPr>
        <b/>
        <sz val="11"/>
        <color rgb="FFFFFF00"/>
        <rFont val="Calibri"/>
        <family val="2"/>
      </rPr>
      <t>YC</t>
    </r>
  </si>
  <si>
    <r>
      <t>12</t>
    </r>
    <r>
      <rPr>
        <b/>
        <sz val="11"/>
        <color rgb="FFFFFF00"/>
        <rFont val="Calibri"/>
        <family val="2"/>
      </rPr>
      <t>YC</t>
    </r>
  </si>
  <si>
    <r>
      <t>13</t>
    </r>
    <r>
      <rPr>
        <b/>
        <sz val="11"/>
        <color rgb="FFFFC000"/>
        <rFont val="Calibri"/>
        <family val="2"/>
      </rPr>
      <t xml:space="preserve">© </t>
    </r>
  </si>
  <si>
    <r>
      <t>3</t>
    </r>
    <r>
      <rPr>
        <b/>
        <sz val="11"/>
        <color rgb="FFFFFF00"/>
        <rFont val="Calibri"/>
        <family val="2"/>
      </rPr>
      <t>YC</t>
    </r>
  </si>
  <si>
    <r>
      <t>14R</t>
    </r>
    <r>
      <rPr>
        <b/>
        <sz val="11"/>
        <color rgb="FFFFFF00"/>
        <rFont val="Calibri"/>
        <family val="2"/>
      </rPr>
      <t>YC</t>
    </r>
  </si>
  <si>
    <t>17 - 50th</t>
  </si>
  <si>
    <r>
      <t>6</t>
    </r>
    <r>
      <rPr>
        <b/>
        <sz val="11"/>
        <color rgb="FFFFFF00"/>
        <rFont val="Calibri"/>
        <family val="2"/>
      </rPr>
      <t>YC</t>
    </r>
  </si>
  <si>
    <r>
      <t>7</t>
    </r>
    <r>
      <rPr>
        <b/>
        <sz val="11"/>
        <color rgb="FFFFC000"/>
        <rFont val="Calibri"/>
        <family val="2"/>
      </rPr>
      <t>©</t>
    </r>
    <r>
      <rPr>
        <b/>
        <sz val="11"/>
        <color rgb="FFFFFF00"/>
        <rFont val="Calibri"/>
        <family val="2"/>
      </rPr>
      <t>YC</t>
    </r>
  </si>
  <si>
    <r>
      <t>5</t>
    </r>
    <r>
      <rPr>
        <b/>
        <sz val="11"/>
        <color rgb="FFFFC000"/>
        <rFont val="Calibri"/>
        <family val="2"/>
      </rPr>
      <t>©</t>
    </r>
    <r>
      <rPr>
        <b/>
        <sz val="11"/>
        <color rgb="FFFFFF00"/>
        <rFont val="Calibri"/>
        <family val="2"/>
      </rPr>
      <t>YC</t>
    </r>
  </si>
  <si>
    <r>
      <t>20</t>
    </r>
    <r>
      <rPr>
        <b/>
        <sz val="11"/>
        <color rgb="FFFFFF00"/>
        <rFont val="Calibri"/>
        <family val="2"/>
      </rPr>
      <t>YC</t>
    </r>
    <r>
      <rPr>
        <b/>
        <sz val="11"/>
        <color rgb="FFFFFFFF"/>
        <rFont val="Calibri"/>
        <family val="2"/>
      </rPr>
      <t xml:space="preserve"> - Debut</t>
    </r>
  </si>
  <si>
    <r>
      <t>4</t>
    </r>
    <r>
      <rPr>
        <b/>
        <sz val="11"/>
        <color rgb="FFFFC000"/>
        <rFont val="Calibri"/>
        <family val="2"/>
      </rPr>
      <t>©</t>
    </r>
    <r>
      <rPr>
        <b/>
        <sz val="11"/>
        <color rgb="FFFF0000"/>
        <rFont val="Calibri"/>
        <family val="2"/>
      </rPr>
      <t>RC</t>
    </r>
  </si>
  <si>
    <r>
      <t>8</t>
    </r>
    <r>
      <rPr>
        <b/>
        <sz val="11"/>
        <color rgb="FFFFC000"/>
        <rFont val="Calibri"/>
        <family val="2"/>
      </rPr>
      <t>©</t>
    </r>
    <r>
      <rPr>
        <b/>
        <sz val="11"/>
        <color rgb="FFFFFFFF"/>
        <rFont val="Calibri"/>
        <family val="2"/>
      </rPr>
      <t xml:space="preserve"> - 100th</t>
    </r>
  </si>
  <si>
    <r>
      <t>15</t>
    </r>
    <r>
      <rPr>
        <b/>
        <sz val="11"/>
        <color rgb="FFFFFF00"/>
        <rFont val="Calibri"/>
        <family val="2"/>
      </rPr>
      <t>YC</t>
    </r>
  </si>
  <si>
    <r>
      <t>10</t>
    </r>
    <r>
      <rPr>
        <b/>
        <sz val="11"/>
        <color rgb="FFFFFF00"/>
        <rFont val="Calibri"/>
        <family val="2"/>
      </rPr>
      <t>YC</t>
    </r>
  </si>
  <si>
    <t>7 - 50th</t>
  </si>
  <si>
    <t>21 - 75th</t>
  </si>
  <si>
    <t>13R - Debut - 50th</t>
  </si>
  <si>
    <r>
      <t>1R</t>
    </r>
    <r>
      <rPr>
        <b/>
        <sz val="11"/>
        <color rgb="FFFFFF00"/>
        <rFont val="Calibri"/>
        <family val="2"/>
      </rPr>
      <t>YC</t>
    </r>
    <r>
      <rPr>
        <b/>
        <sz val="11"/>
        <color rgb="FFFFFFFF"/>
        <rFont val="Calibri"/>
        <family val="2"/>
      </rPr>
      <t xml:space="preserve"> - 50th</t>
    </r>
  </si>
  <si>
    <r>
      <t>12</t>
    </r>
    <r>
      <rPr>
        <b/>
        <sz val="11"/>
        <color rgb="FFFFC000"/>
        <rFont val="Calibri"/>
        <family val="2"/>
      </rPr>
      <t>©</t>
    </r>
    <r>
      <rPr>
        <b/>
        <sz val="11"/>
        <color rgb="FFFF0000"/>
        <rFont val="Calibri"/>
        <family val="2"/>
      </rPr>
      <t>RC</t>
    </r>
    <r>
      <rPr>
        <b/>
        <sz val="11"/>
        <color rgb="FFFFFFFF"/>
        <rFont val="Calibri"/>
        <family val="2"/>
      </rPr>
      <t xml:space="preserve"> - 75th</t>
    </r>
  </si>
  <si>
    <t>Kaleb GEIGER</t>
  </si>
  <si>
    <r>
      <t>5</t>
    </r>
    <r>
      <rPr>
        <b/>
        <sz val="11"/>
        <color rgb="FFFFC000"/>
        <rFont val="Calibri"/>
        <family val="2"/>
      </rPr>
      <t>©</t>
    </r>
    <r>
      <rPr>
        <b/>
        <sz val="11"/>
        <color rgb="FFFFFFFF"/>
        <rFont val="Calibri"/>
        <family val="2"/>
      </rPr>
      <t>R</t>
    </r>
  </si>
  <si>
    <r>
      <t>14</t>
    </r>
    <r>
      <rPr>
        <b/>
        <sz val="11"/>
        <color rgb="FFFFFF00"/>
        <rFont val="Calibri"/>
        <family val="2"/>
      </rPr>
      <t>YC</t>
    </r>
  </si>
  <si>
    <t>10 - 50th</t>
  </si>
  <si>
    <r>
      <t>5R</t>
    </r>
    <r>
      <rPr>
        <b/>
        <sz val="11"/>
        <color rgb="FFFFFF00"/>
        <rFont val="Calibri"/>
        <family val="2"/>
      </rPr>
      <t>YC</t>
    </r>
  </si>
  <si>
    <r>
      <t>4R</t>
    </r>
    <r>
      <rPr>
        <b/>
        <sz val="11"/>
        <color rgb="FFFFFF00"/>
        <rFont val="Calibri"/>
        <family val="2"/>
      </rPr>
      <t>YC</t>
    </r>
  </si>
  <si>
    <t>Cameron GERLACH</t>
  </si>
  <si>
    <t>1R - 100th</t>
  </si>
  <si>
    <r>
      <t>19</t>
    </r>
    <r>
      <rPr>
        <b/>
        <sz val="11"/>
        <color rgb="FFFFFF00"/>
        <rFont val="Calibri"/>
        <family val="2"/>
      </rPr>
      <t>YC</t>
    </r>
  </si>
  <si>
    <r>
      <t>5</t>
    </r>
    <r>
      <rPr>
        <b/>
        <sz val="11"/>
        <color rgb="FFFFFF00"/>
        <rFont val="Calibri"/>
        <family val="2"/>
      </rPr>
      <t>YC</t>
    </r>
    <r>
      <rPr>
        <b/>
        <sz val="11"/>
        <color rgb="FFFFFFFF"/>
        <rFont val="Calibri"/>
        <family val="2"/>
      </rPr>
      <t>R</t>
    </r>
  </si>
  <si>
    <r>
      <t>4</t>
    </r>
    <r>
      <rPr>
        <b/>
        <sz val="11"/>
        <color rgb="FFFFC000"/>
        <rFont val="Calibri"/>
        <family val="2"/>
      </rPr>
      <t xml:space="preserve">© </t>
    </r>
  </si>
  <si>
    <r>
      <t>7</t>
    </r>
    <r>
      <rPr>
        <b/>
        <sz val="11"/>
        <color rgb="FFFFFF00"/>
        <rFont val="Calibri"/>
        <family val="2"/>
      </rPr>
      <t>YCYC</t>
    </r>
    <r>
      <rPr>
        <b/>
        <sz val="11"/>
        <color rgb="FFFF0000"/>
        <rFont val="Calibri"/>
        <family val="2"/>
      </rPr>
      <t>RC</t>
    </r>
  </si>
  <si>
    <r>
      <t>11</t>
    </r>
    <r>
      <rPr>
        <b/>
        <sz val="11"/>
        <color rgb="FFFFFF00"/>
        <rFont val="Calibri"/>
        <family val="2"/>
      </rPr>
      <t>YC</t>
    </r>
    <r>
      <rPr>
        <b/>
        <sz val="11"/>
        <color rgb="FFFFFFFF"/>
        <rFont val="Calibri"/>
        <family val="2"/>
      </rPr>
      <t>R</t>
    </r>
  </si>
  <si>
    <r>
      <t>9</t>
    </r>
    <r>
      <rPr>
        <b/>
        <sz val="11"/>
        <color rgb="FFFFFF00"/>
        <rFont val="Calibri"/>
        <family val="2"/>
      </rPr>
      <t>YC</t>
    </r>
  </si>
  <si>
    <r>
      <t>19</t>
    </r>
    <r>
      <rPr>
        <b/>
        <sz val="11"/>
        <color rgb="FFFFFF00"/>
        <rFont val="Calibri"/>
        <family val="2"/>
      </rPr>
      <t>YC</t>
    </r>
    <r>
      <rPr>
        <b/>
        <sz val="11"/>
        <color rgb="FFFFFFFF"/>
        <rFont val="Calibri"/>
        <family val="2"/>
      </rPr>
      <t xml:space="preserve"> - 100th</t>
    </r>
  </si>
  <si>
    <r>
      <t>1</t>
    </r>
    <r>
      <rPr>
        <b/>
        <sz val="11"/>
        <color rgb="FFFFFF00"/>
        <rFont val="Calibri"/>
        <family val="2"/>
      </rPr>
      <t>YC</t>
    </r>
    <r>
      <rPr>
        <b/>
        <sz val="11"/>
        <color rgb="FFFFFFFF"/>
        <rFont val="Calibri"/>
        <family val="2"/>
      </rPr>
      <t>R</t>
    </r>
  </si>
  <si>
    <t>Andrew QUATTRIN</t>
  </si>
  <si>
    <r>
      <rPr>
        <b/>
        <sz val="11"/>
        <color theme="0"/>
        <rFont val="Calibri"/>
        <family val="2"/>
      </rPr>
      <t>4</t>
    </r>
    <r>
      <rPr>
        <b/>
        <sz val="11"/>
        <color rgb="FFFFC000"/>
        <rFont val="Calibri"/>
        <family val="2"/>
      </rPr>
      <t>©</t>
    </r>
    <r>
      <rPr>
        <b/>
        <sz val="11"/>
        <color rgb="FFFFFFFF"/>
        <rFont val="Calibri"/>
        <family val="2"/>
      </rPr>
      <t>R</t>
    </r>
  </si>
  <si>
    <r>
      <rPr>
        <b/>
        <sz val="11"/>
        <color theme="0"/>
        <rFont val="Calibri"/>
        <family val="2"/>
      </rPr>
      <t>5</t>
    </r>
    <r>
      <rPr>
        <b/>
        <sz val="11"/>
        <color rgb="FFFFFF00"/>
        <rFont val="Calibri"/>
        <family val="2"/>
      </rPr>
      <t>YC</t>
    </r>
  </si>
  <si>
    <t>Matt CARRION</t>
  </si>
  <si>
    <r>
      <t>7</t>
    </r>
    <r>
      <rPr>
        <b/>
        <sz val="11"/>
        <color rgb="FFFFC000"/>
        <rFont val="Calibri"/>
        <family val="2"/>
      </rPr>
      <t>©</t>
    </r>
    <r>
      <rPr>
        <b/>
        <sz val="11"/>
        <color rgb="FFFFFFFF"/>
        <rFont val="Calibri"/>
        <family val="2"/>
      </rPr>
      <t>R</t>
    </r>
  </si>
  <si>
    <r>
      <rPr>
        <b/>
        <sz val="11"/>
        <color theme="0"/>
        <rFont val="Calibri"/>
        <family val="2"/>
      </rPr>
      <t>8</t>
    </r>
    <r>
      <rPr>
        <b/>
        <sz val="11"/>
        <color rgb="FFFFFF00"/>
        <rFont val="Calibri"/>
        <family val="2"/>
      </rPr>
      <t>YC</t>
    </r>
    <r>
      <rPr>
        <b/>
        <sz val="11"/>
        <color theme="0"/>
        <rFont val="Calibri"/>
        <family val="2"/>
      </rPr>
      <t>R</t>
    </r>
  </si>
  <si>
    <t>Paula BALEKANA</t>
  </si>
  <si>
    <r>
      <rPr>
        <b/>
        <sz val="11"/>
        <color theme="0"/>
        <rFont val="Calibri"/>
        <family val="2"/>
      </rPr>
      <t>13</t>
    </r>
    <r>
      <rPr>
        <b/>
        <sz val="11"/>
        <color rgb="FFFF0000"/>
        <rFont val="Calibri"/>
        <family val="2"/>
      </rPr>
      <t>RC</t>
    </r>
  </si>
  <si>
    <t>Adam CHADWICK</t>
  </si>
  <si>
    <r>
      <rPr>
        <b/>
        <sz val="11"/>
        <color theme="0"/>
        <rFont val="Calibri"/>
        <family val="2"/>
      </rPr>
      <t>1</t>
    </r>
    <r>
      <rPr>
        <b/>
        <sz val="11"/>
        <color rgb="FFFFFF00"/>
        <rFont val="Calibri"/>
        <family val="2"/>
      </rPr>
      <t>YC</t>
    </r>
    <r>
      <rPr>
        <b/>
        <sz val="11"/>
        <color theme="0"/>
        <rFont val="Calibri"/>
        <family val="2"/>
      </rPr>
      <t>R</t>
    </r>
  </si>
  <si>
    <t>11R - RECORD</t>
  </si>
  <si>
    <r>
      <rPr>
        <b/>
        <sz val="11"/>
        <color theme="0"/>
        <rFont val="Calibri"/>
        <family val="2"/>
      </rPr>
      <t>15</t>
    </r>
    <r>
      <rPr>
        <b/>
        <sz val="11"/>
        <color rgb="FFFFFF00"/>
        <rFont val="Calibri"/>
        <family val="2"/>
      </rPr>
      <t>YC</t>
    </r>
  </si>
  <si>
    <r>
      <rPr>
        <b/>
        <sz val="11"/>
        <color theme="0"/>
        <rFont val="Calibri"/>
        <family val="2"/>
      </rPr>
      <t>7</t>
    </r>
    <r>
      <rPr>
        <b/>
        <sz val="11"/>
        <color rgb="FFFFFF00"/>
        <rFont val="Calibri"/>
        <family val="2"/>
      </rPr>
      <t>YC</t>
    </r>
  </si>
  <si>
    <t>15 - 50th</t>
  </si>
  <si>
    <r>
      <t>5</t>
    </r>
    <r>
      <rPr>
        <b/>
        <sz val="11"/>
        <color rgb="FFFF0000"/>
        <rFont val="Calibri"/>
        <family val="2"/>
      </rPr>
      <t>RC</t>
    </r>
  </si>
  <si>
    <r>
      <t>11</t>
    </r>
    <r>
      <rPr>
        <b/>
        <sz val="11"/>
        <color rgb="FFFFFF00"/>
        <rFont val="Calibri"/>
        <family val="2"/>
      </rPr>
      <t>YC</t>
    </r>
  </si>
  <si>
    <t>2R - 50th</t>
  </si>
  <si>
    <r>
      <t>5</t>
    </r>
    <r>
      <rPr>
        <b/>
        <sz val="11"/>
        <color rgb="FFFFC000"/>
        <rFont val="Calibri"/>
        <family val="2"/>
      </rPr>
      <t>©</t>
    </r>
    <r>
      <rPr>
        <b/>
        <sz val="11"/>
        <color rgb="FFFFFFFF"/>
        <rFont val="Calibri"/>
        <family val="2"/>
      </rPr>
      <t xml:space="preserve"> - 75th</t>
    </r>
  </si>
  <si>
    <t>18 - 50th</t>
  </si>
  <si>
    <t>12 - Retired</t>
  </si>
  <si>
    <r>
      <t>3</t>
    </r>
    <r>
      <rPr>
        <b/>
        <sz val="11"/>
        <color rgb="FFFFFF00"/>
        <rFont val="Calibri"/>
        <family val="2"/>
      </rPr>
      <t>YC</t>
    </r>
    <r>
      <rPr>
        <b/>
        <sz val="11"/>
        <color rgb="FFFFFFFF"/>
        <rFont val="Calibri"/>
        <family val="2"/>
      </rPr>
      <t>R</t>
    </r>
  </si>
  <si>
    <r>
      <t>13</t>
    </r>
    <r>
      <rPr>
        <b/>
        <sz val="11"/>
        <color rgb="FFFFFF00"/>
        <rFont val="Calibri"/>
        <family val="2"/>
      </rPr>
      <t>YC</t>
    </r>
  </si>
  <si>
    <r>
      <t>18</t>
    </r>
    <r>
      <rPr>
        <b/>
        <sz val="11"/>
        <color rgb="FFFFFF00"/>
        <rFont val="Calibri"/>
        <family val="2"/>
      </rPr>
      <t>YC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</si>
</sst>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11"/>
      <color rgb="FFBFBFBF"/>
      <name val="Calibri"/>
      <family val="2"/>
    </font>
    <font>
      <sz val="11"/>
      <color rgb="FFFFFFFF"/>
      <name val="Calibri (Body)"/>
    </font>
    <font>
      <sz val="11"/>
      <color rgb="FFFFFFFF"/>
      <name val="Calibri"/>
      <family val="2"/>
    </font>
    <font>
      <b/>
      <sz val="11"/>
      <color rgb="FFFF0000"/>
      <name val="Calibri"/>
      <family val="2"/>
    </font>
    <font>
      <b/>
      <sz val="11"/>
      <color rgb="FFFFFF00"/>
      <name val="Calibri"/>
      <family val="2"/>
    </font>
    <font>
      <b/>
      <sz val="16"/>
      <color rgb="FFFFFFFF"/>
      <name val="Calibri"/>
      <family val="2"/>
    </font>
    <font>
      <b/>
      <sz val="11"/>
      <color rgb="FFA6A6A6"/>
      <name val="Calibri"/>
      <family val="2"/>
    </font>
    <font>
      <sz val="12"/>
      <color rgb="FF000000"/>
      <name val="Calibri"/>
      <family val="2"/>
    </font>
    <font>
      <sz val="12"/>
      <color rgb="FFFFFFFF"/>
      <name val="Calibri"/>
      <family val="2"/>
    </font>
    <font>
      <b/>
      <sz val="18"/>
      <color rgb="FFFF0000"/>
      <name val="Calibri"/>
      <family val="2"/>
    </font>
    <font>
      <sz val="11"/>
      <color rgb="FFFFD966"/>
      <name val="Calibri"/>
      <family val="2"/>
    </font>
    <font>
      <sz val="11"/>
      <color rgb="FFFF0000"/>
      <name val="Calibri"/>
      <family val="2"/>
    </font>
    <font>
      <b/>
      <sz val="22"/>
      <color rgb="FFFFFFFF"/>
      <name val="Calibri"/>
      <family val="2"/>
    </font>
    <font>
      <sz val="11"/>
      <color rgb="FF61CBF3"/>
      <name val="Calibri"/>
      <family val="2"/>
    </font>
    <font>
      <b/>
      <sz val="22"/>
      <color rgb="FFFF0000"/>
      <name val="Calibri"/>
      <family val="2"/>
    </font>
    <font>
      <b/>
      <sz val="22"/>
      <color rgb="FF92D050"/>
      <name val="Calibri"/>
      <family val="2"/>
    </font>
    <font>
      <b/>
      <sz val="11"/>
      <color rgb="FF92D050"/>
      <name val="Calibri"/>
      <family val="2"/>
    </font>
    <font>
      <sz val="11"/>
      <color theme="0"/>
      <name val="Calibri"/>
      <family val="2"/>
    </font>
    <font>
      <b/>
      <sz val="11"/>
      <color rgb="FFFFC000"/>
      <name val="Calibri"/>
      <family val="2"/>
    </font>
    <font>
      <b/>
      <sz val="11"/>
      <color rgb="FF00B0F0"/>
      <name val="Calibri"/>
      <family val="2"/>
    </font>
    <font>
      <b/>
      <sz val="22"/>
      <color theme="0"/>
      <name val="Calibri"/>
      <family val="2"/>
    </font>
    <font>
      <b/>
      <sz val="11"/>
      <color theme="0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rgb="FF0070C0"/>
        <bgColor rgb="FF000000"/>
      </patternFill>
    </fill>
    <fill>
      <patternFill patternType="solid">
        <fgColor rgb="FF3A3838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393939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275317"/>
        <bgColor rgb="FF000000"/>
      </patternFill>
    </fill>
    <fill>
      <patternFill patternType="solid">
        <fgColor rgb="FFE8E8E8"/>
        <bgColor rgb="FF000000"/>
      </patternFill>
    </fill>
    <fill>
      <patternFill patternType="solid">
        <fgColor rgb="FF002060"/>
        <bgColor rgb="FF000000"/>
      </patternFill>
    </fill>
    <fill>
      <patternFill patternType="solid">
        <fgColor rgb="FF0B1D2F"/>
        <bgColor rgb="FF000000"/>
      </patternFill>
    </fill>
    <fill>
      <patternFill patternType="solid">
        <fgColor rgb="FF0E2841"/>
        <bgColor rgb="FF000000"/>
      </patternFill>
    </fill>
    <fill>
      <patternFill patternType="solid">
        <fgColor theme="2" tint="-0.749992370372631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1"/>
        <bgColor rgb="FF000000"/>
      </patternFill>
    </fill>
    <fill>
      <patternFill patternType="solid">
        <fgColor rgb="FFD62D50"/>
        <bgColor rgb="FF000000"/>
      </patternFill>
    </fill>
    <fill>
      <patternFill patternType="solid">
        <fgColor rgb="FF265317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theme="2" tint="-0.749992370372631"/>
        <bgColor indexed="64"/>
      </patternFill>
    </fill>
  </fills>
  <borders count="27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</borders>
  <cellStyleXfs count="1">
    <xf numFmtId="0" fontId="0" fillId="0" borderId="0"/>
  </cellStyleXfs>
  <cellXfs count="165">
    <xf numFmtId="0" fontId="0" fillId="0" borderId="0" xfId="0"/>
    <xf numFmtId="0" fontId="2" fillId="3" borderId="4" xfId="0" applyFont="1" applyFill="1" applyBorder="1" applyAlignment="1">
      <alignment horizontal="center" vertical="center"/>
    </xf>
    <xf numFmtId="17" fontId="1" fillId="5" borderId="6" xfId="0" applyNumberFormat="1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7" fillId="3" borderId="13" xfId="0" applyFont="1" applyFill="1" applyBorder="1"/>
    <xf numFmtId="0" fontId="8" fillId="4" borderId="14" xfId="0" applyFont="1" applyFill="1" applyBorder="1" applyAlignment="1">
      <alignment horizontal="center"/>
    </xf>
    <xf numFmtId="1" fontId="1" fillId="3" borderId="12" xfId="0" applyNumberFormat="1" applyFont="1" applyFill="1" applyBorder="1" applyAlignment="1">
      <alignment horizontal="center"/>
    </xf>
    <xf numFmtId="1" fontId="4" fillId="3" borderId="11" xfId="0" applyNumberFormat="1" applyFont="1" applyFill="1" applyBorder="1" applyAlignment="1">
      <alignment horizontal="center"/>
    </xf>
    <xf numFmtId="1" fontId="1" fillId="3" borderId="15" xfId="0" applyNumberFormat="1" applyFont="1" applyFill="1" applyBorder="1" applyAlignment="1">
      <alignment horizontal="center"/>
    </xf>
    <xf numFmtId="1" fontId="1" fillId="3" borderId="11" xfId="0" applyNumberFormat="1" applyFont="1" applyFill="1" applyBorder="1" applyAlignment="1">
      <alignment horizontal="center"/>
    </xf>
    <xf numFmtId="1" fontId="1" fillId="6" borderId="11" xfId="0" applyNumberFormat="1" applyFont="1" applyFill="1" applyBorder="1" applyAlignment="1">
      <alignment horizontal="center"/>
    </xf>
    <xf numFmtId="0" fontId="8" fillId="3" borderId="16" xfId="0" applyFont="1" applyFill="1" applyBorder="1"/>
    <xf numFmtId="1" fontId="5" fillId="4" borderId="17" xfId="0" applyNumberFormat="1" applyFont="1" applyFill="1" applyBorder="1" applyAlignment="1">
      <alignment horizontal="center"/>
    </xf>
    <xf numFmtId="1" fontId="1" fillId="3" borderId="18" xfId="0" applyNumberFormat="1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6" borderId="17" xfId="0" applyNumberFormat="1" applyFont="1" applyFill="1" applyBorder="1" applyAlignment="1">
      <alignment horizontal="center"/>
    </xf>
    <xf numFmtId="0" fontId="8" fillId="3" borderId="19" xfId="0" applyFont="1" applyFill="1" applyBorder="1"/>
    <xf numFmtId="1" fontId="5" fillId="4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1" fontId="1" fillId="6" borderId="20" xfId="0" applyNumberFormat="1" applyFont="1" applyFill="1" applyBorder="1" applyAlignment="1">
      <alignment horizontal="center"/>
    </xf>
    <xf numFmtId="0" fontId="7" fillId="3" borderId="0" xfId="0" applyFont="1" applyFill="1"/>
    <xf numFmtId="0" fontId="5" fillId="4" borderId="17" xfId="0" applyFont="1" applyFill="1" applyBorder="1" applyAlignment="1">
      <alignment horizontal="center"/>
    </xf>
    <xf numFmtId="1" fontId="1" fillId="6" borderId="14" xfId="0" applyNumberFormat="1" applyFont="1" applyFill="1" applyBorder="1" applyAlignment="1">
      <alignment horizontal="center"/>
    </xf>
    <xf numFmtId="1" fontId="1" fillId="3" borderId="14" xfId="0" applyNumberFormat="1" applyFont="1" applyFill="1" applyBorder="1" applyAlignment="1">
      <alignment horizontal="center"/>
    </xf>
    <xf numFmtId="0" fontId="8" fillId="3" borderId="0" xfId="0" applyFont="1" applyFill="1"/>
    <xf numFmtId="0" fontId="8" fillId="3" borderId="22" xfId="0" applyFont="1" applyFill="1" applyBorder="1"/>
    <xf numFmtId="0" fontId="5" fillId="4" borderId="14" xfId="0" applyFont="1" applyFill="1" applyBorder="1" applyAlignment="1">
      <alignment horizontal="center"/>
    </xf>
    <xf numFmtId="1" fontId="5" fillId="4" borderId="5" xfId="0" applyNumberFormat="1" applyFont="1" applyFill="1" applyBorder="1" applyAlignment="1">
      <alignment horizontal="center"/>
    </xf>
    <xf numFmtId="1" fontId="5" fillId="4" borderId="8" xfId="0" applyNumberFormat="1" applyFont="1" applyFill="1" applyBorder="1" applyAlignment="1">
      <alignment horizontal="center"/>
    </xf>
    <xf numFmtId="0" fontId="7" fillId="3" borderId="23" xfId="0" applyFont="1" applyFill="1" applyBorder="1"/>
    <xf numFmtId="0" fontId="5" fillId="4" borderId="1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/>
    </xf>
    <xf numFmtId="1" fontId="1" fillId="3" borderId="24" xfId="0" applyNumberFormat="1" applyFont="1" applyFill="1" applyBorder="1" applyAlignment="1">
      <alignment horizontal="center"/>
    </xf>
    <xf numFmtId="1" fontId="1" fillId="6" borderId="24" xfId="0" applyNumberFormat="1" applyFont="1" applyFill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11" fillId="7" borderId="17" xfId="0" applyFont="1" applyFill="1" applyBorder="1" applyAlignment="1">
      <alignment horizontal="right"/>
    </xf>
    <xf numFmtId="0" fontId="9" fillId="7" borderId="17" xfId="0" applyFont="1" applyFill="1" applyBorder="1"/>
    <xf numFmtId="0" fontId="12" fillId="7" borderId="17" xfId="0" applyFont="1" applyFill="1" applyBorder="1"/>
    <xf numFmtId="0" fontId="13" fillId="7" borderId="17" xfId="0" applyFont="1" applyFill="1" applyBorder="1" applyAlignment="1">
      <alignment horizontal="right"/>
    </xf>
    <xf numFmtId="0" fontId="2" fillId="6" borderId="4" xfId="0" applyFont="1" applyFill="1" applyBorder="1" applyAlignment="1">
      <alignment horizontal="center" vertical="center"/>
    </xf>
    <xf numFmtId="0" fontId="1" fillId="8" borderId="9" xfId="0" applyFont="1" applyFill="1" applyBorder="1" applyAlignment="1">
      <alignment horizontal="center"/>
    </xf>
    <xf numFmtId="0" fontId="5" fillId="9" borderId="10" xfId="0" applyFont="1" applyFill="1" applyBorder="1"/>
    <xf numFmtId="0" fontId="7" fillId="6" borderId="13" xfId="0" applyFont="1" applyFill="1" applyBorder="1"/>
    <xf numFmtId="0" fontId="8" fillId="6" borderId="16" xfId="0" applyFont="1" applyFill="1" applyBorder="1"/>
    <xf numFmtId="1" fontId="1" fillId="8" borderId="5" xfId="0" applyNumberFormat="1" applyFont="1" applyFill="1" applyBorder="1" applyAlignment="1">
      <alignment horizontal="center"/>
    </xf>
    <xf numFmtId="1" fontId="5" fillId="9" borderId="17" xfId="0" applyNumberFormat="1" applyFont="1" applyFill="1" applyBorder="1" applyAlignment="1">
      <alignment horizontal="center"/>
    </xf>
    <xf numFmtId="1" fontId="1" fillId="6" borderId="5" xfId="0" applyNumberFormat="1" applyFont="1" applyFill="1" applyBorder="1" applyAlignment="1">
      <alignment horizontal="center"/>
    </xf>
    <xf numFmtId="0" fontId="8" fillId="6" borderId="0" xfId="0" applyFont="1" applyFill="1"/>
    <xf numFmtId="0" fontId="8" fillId="6" borderId="19" xfId="0" applyFont="1" applyFill="1" applyBorder="1"/>
    <xf numFmtId="1" fontId="1" fillId="8" borderId="8" xfId="0" applyNumberFormat="1" applyFont="1" applyFill="1" applyBorder="1" applyAlignment="1">
      <alignment horizontal="center"/>
    </xf>
    <xf numFmtId="1" fontId="1" fillId="6" borderId="8" xfId="0" applyNumberFormat="1" applyFont="1" applyFill="1" applyBorder="1" applyAlignment="1">
      <alignment horizontal="center"/>
    </xf>
    <xf numFmtId="0" fontId="7" fillId="6" borderId="0" xfId="0" applyFont="1" applyFill="1"/>
    <xf numFmtId="0" fontId="1" fillId="8" borderId="5" xfId="0" applyFont="1" applyFill="1" applyBorder="1" applyAlignment="1">
      <alignment horizontal="center"/>
    </xf>
    <xf numFmtId="1" fontId="5" fillId="9" borderId="5" xfId="0" applyNumberFormat="1" applyFont="1" applyFill="1" applyBorder="1" applyAlignment="1">
      <alignment horizontal="center"/>
    </xf>
    <xf numFmtId="0" fontId="8" fillId="6" borderId="22" xfId="0" applyFont="1" applyFill="1" applyBorder="1"/>
    <xf numFmtId="0" fontId="5" fillId="9" borderId="17" xfId="0" applyFont="1" applyFill="1" applyBorder="1" applyAlignment="1">
      <alignment horizontal="center"/>
    </xf>
    <xf numFmtId="1" fontId="5" fillId="9" borderId="8" xfId="0" applyNumberFormat="1" applyFont="1" applyFill="1" applyBorder="1" applyAlignment="1">
      <alignment horizontal="center"/>
    </xf>
    <xf numFmtId="0" fontId="5" fillId="9" borderId="20" xfId="0" applyFont="1" applyFill="1" applyBorder="1" applyAlignment="1">
      <alignment horizontal="center"/>
    </xf>
    <xf numFmtId="0" fontId="15" fillId="7" borderId="17" xfId="0" applyFont="1" applyFill="1" applyBorder="1"/>
    <xf numFmtId="0" fontId="5" fillId="4" borderId="8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9" fillId="7" borderId="5" xfId="0" applyFont="1" applyFill="1" applyBorder="1"/>
    <xf numFmtId="0" fontId="12" fillId="7" borderId="5" xfId="0" applyFont="1" applyFill="1" applyBorder="1"/>
    <xf numFmtId="17" fontId="1" fillId="5" borderId="3" xfId="0" applyNumberFormat="1" applyFont="1" applyFill="1" applyBorder="1" applyAlignment="1">
      <alignment horizontal="center"/>
    </xf>
    <xf numFmtId="17" fontId="1" fillId="5" borderId="2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/>
    </xf>
    <xf numFmtId="1" fontId="1" fillId="6" borderId="4" xfId="0" applyNumberFormat="1" applyFont="1" applyFill="1" applyBorder="1" applyAlignment="1">
      <alignment horizontal="center"/>
    </xf>
    <xf numFmtId="0" fontId="5" fillId="10" borderId="8" xfId="0" applyFont="1" applyFill="1" applyBorder="1" applyAlignment="1">
      <alignment horizontal="center"/>
    </xf>
    <xf numFmtId="1" fontId="5" fillId="10" borderId="1" xfId="0" applyNumberFormat="1" applyFont="1" applyFill="1" applyBorder="1" applyAlignment="1">
      <alignment horizontal="center"/>
    </xf>
    <xf numFmtId="1" fontId="5" fillId="10" borderId="5" xfId="0" applyNumberFormat="1" applyFont="1" applyFill="1" applyBorder="1" applyAlignment="1">
      <alignment horizontal="center"/>
    </xf>
    <xf numFmtId="1" fontId="5" fillId="10" borderId="8" xfId="0" applyNumberFormat="1" applyFont="1" applyFill="1" applyBorder="1" applyAlignment="1">
      <alignment horizontal="center"/>
    </xf>
    <xf numFmtId="0" fontId="9" fillId="7" borderId="0" xfId="0" applyFont="1" applyFill="1"/>
    <xf numFmtId="0" fontId="12" fillId="7" borderId="26" xfId="0" applyFont="1" applyFill="1" applyBorder="1"/>
    <xf numFmtId="0" fontId="12" fillId="7" borderId="1" xfId="0" applyFont="1" applyFill="1" applyBorder="1"/>
    <xf numFmtId="0" fontId="9" fillId="7" borderId="18" xfId="0" applyFont="1" applyFill="1" applyBorder="1"/>
    <xf numFmtId="0" fontId="9" fillId="7" borderId="20" xfId="0" applyFont="1" applyFill="1" applyBorder="1"/>
    <xf numFmtId="0" fontId="9" fillId="7" borderId="21" xfId="0" applyFont="1" applyFill="1" applyBorder="1"/>
    <xf numFmtId="0" fontId="1" fillId="11" borderId="8" xfId="0" applyFont="1" applyFill="1" applyBorder="1" applyAlignment="1">
      <alignment horizontal="center"/>
    </xf>
    <xf numFmtId="0" fontId="1" fillId="11" borderId="5" xfId="0" applyFont="1" applyFill="1" applyBorder="1" applyAlignment="1">
      <alignment horizontal="center"/>
    </xf>
    <xf numFmtId="1" fontId="1" fillId="11" borderId="5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1" fillId="7" borderId="17" xfId="0" applyFont="1" applyFill="1" applyBorder="1" applyAlignment="1">
      <alignment horizontal="center"/>
    </xf>
    <xf numFmtId="0" fontId="13" fillId="7" borderId="17" xfId="0" applyFont="1" applyFill="1" applyBorder="1" applyAlignment="1">
      <alignment horizontal="center"/>
    </xf>
    <xf numFmtId="0" fontId="18" fillId="12" borderId="8" xfId="0" applyFont="1" applyFill="1" applyBorder="1" applyAlignment="1">
      <alignment horizontal="center"/>
    </xf>
    <xf numFmtId="1" fontId="18" fillId="12" borderId="5" xfId="0" applyNumberFormat="1" applyFont="1" applyFill="1" applyBorder="1" applyAlignment="1">
      <alignment horizontal="center"/>
    </xf>
    <xf numFmtId="1" fontId="1" fillId="13" borderId="11" xfId="0" applyNumberFormat="1" applyFont="1" applyFill="1" applyBorder="1" applyAlignment="1">
      <alignment horizontal="center"/>
    </xf>
    <xf numFmtId="1" fontId="1" fillId="13" borderId="17" xfId="0" applyNumberFormat="1" applyFont="1" applyFill="1" applyBorder="1" applyAlignment="1">
      <alignment horizontal="center"/>
    </xf>
    <xf numFmtId="1" fontId="1" fillId="13" borderId="20" xfId="0" applyNumberFormat="1" applyFont="1" applyFill="1" applyBorder="1" applyAlignment="1">
      <alignment horizontal="center"/>
    </xf>
    <xf numFmtId="1" fontId="1" fillId="13" borderId="14" xfId="0" applyNumberFormat="1" applyFont="1" applyFill="1" applyBorder="1" applyAlignment="1">
      <alignment horizontal="center"/>
    </xf>
    <xf numFmtId="1" fontId="1" fillId="13" borderId="5" xfId="0" applyNumberFormat="1" applyFont="1" applyFill="1" applyBorder="1" applyAlignment="1">
      <alignment horizontal="center"/>
    </xf>
    <xf numFmtId="1" fontId="1" fillId="13" borderId="24" xfId="0" applyNumberFormat="1" applyFont="1" applyFill="1" applyBorder="1" applyAlignment="1">
      <alignment horizontal="center"/>
    </xf>
    <xf numFmtId="0" fontId="9" fillId="14" borderId="17" xfId="0" applyFont="1" applyFill="1" applyBorder="1"/>
    <xf numFmtId="0" fontId="1" fillId="15" borderId="12" xfId="0" applyFont="1" applyFill="1" applyBorder="1" applyAlignment="1">
      <alignment horizontal="center"/>
    </xf>
    <xf numFmtId="1" fontId="1" fillId="15" borderId="11" xfId="0" applyNumberFormat="1" applyFont="1" applyFill="1" applyBorder="1" applyAlignment="1">
      <alignment horizontal="center"/>
    </xf>
    <xf numFmtId="1" fontId="1" fillId="15" borderId="17" xfId="0" applyNumberFormat="1" applyFont="1" applyFill="1" applyBorder="1" applyAlignment="1">
      <alignment horizontal="center"/>
    </xf>
    <xf numFmtId="1" fontId="1" fillId="15" borderId="20" xfId="0" applyNumberFormat="1" applyFont="1" applyFill="1" applyBorder="1" applyAlignment="1">
      <alignment horizontal="center"/>
    </xf>
    <xf numFmtId="1" fontId="1" fillId="15" borderId="14" xfId="0" applyNumberFormat="1" applyFont="1" applyFill="1" applyBorder="1" applyAlignment="1">
      <alignment horizontal="center"/>
    </xf>
    <xf numFmtId="1" fontId="1" fillId="15" borderId="24" xfId="0" applyNumberFormat="1" applyFont="1" applyFill="1" applyBorder="1" applyAlignment="1">
      <alignment horizontal="center"/>
    </xf>
    <xf numFmtId="0" fontId="9" fillId="15" borderId="17" xfId="0" applyFont="1" applyFill="1" applyBorder="1"/>
    <xf numFmtId="1" fontId="1" fillId="13" borderId="8" xfId="0" applyNumberFormat="1" applyFont="1" applyFill="1" applyBorder="1" applyAlignment="1">
      <alignment horizontal="center"/>
    </xf>
    <xf numFmtId="1" fontId="1" fillId="13" borderId="4" xfId="0" applyNumberFormat="1" applyFont="1" applyFill="1" applyBorder="1" applyAlignment="1">
      <alignment horizontal="center"/>
    </xf>
    <xf numFmtId="1" fontId="1" fillId="13" borderId="1" xfId="0" applyNumberFormat="1" applyFont="1" applyFill="1" applyBorder="1" applyAlignment="1">
      <alignment horizontal="center"/>
    </xf>
    <xf numFmtId="0" fontId="1" fillId="16" borderId="8" xfId="0" applyFont="1" applyFill="1" applyBorder="1" applyAlignment="1">
      <alignment horizontal="center"/>
    </xf>
    <xf numFmtId="1" fontId="1" fillId="16" borderId="5" xfId="0" applyNumberFormat="1" applyFont="1" applyFill="1" applyBorder="1" applyAlignment="1">
      <alignment horizontal="center"/>
    </xf>
    <xf numFmtId="17" fontId="1" fillId="15" borderId="2" xfId="0" applyNumberFormat="1" applyFont="1" applyFill="1" applyBorder="1" applyAlignment="1">
      <alignment horizontal="center"/>
    </xf>
    <xf numFmtId="0" fontId="2" fillId="15" borderId="18" xfId="0" applyFont="1" applyFill="1" applyBorder="1" applyAlignment="1">
      <alignment horizontal="center"/>
    </xf>
    <xf numFmtId="1" fontId="1" fillId="15" borderId="5" xfId="0" applyNumberFormat="1" applyFont="1" applyFill="1" applyBorder="1" applyAlignment="1">
      <alignment horizontal="center"/>
    </xf>
    <xf numFmtId="1" fontId="1" fillId="15" borderId="8" xfId="0" applyNumberFormat="1" applyFont="1" applyFill="1" applyBorder="1" applyAlignment="1">
      <alignment horizontal="center"/>
    </xf>
    <xf numFmtId="1" fontId="1" fillId="15" borderId="4" xfId="0" applyNumberFormat="1" applyFont="1" applyFill="1" applyBorder="1" applyAlignment="1">
      <alignment horizontal="center"/>
    </xf>
    <xf numFmtId="0" fontId="9" fillId="15" borderId="5" xfId="0" applyFont="1" applyFill="1" applyBorder="1"/>
    <xf numFmtId="17" fontId="1" fillId="15" borderId="6" xfId="0" applyNumberFormat="1" applyFont="1" applyFill="1" applyBorder="1" applyAlignment="1">
      <alignment horizontal="center"/>
    </xf>
    <xf numFmtId="0" fontId="1" fillId="15" borderId="11" xfId="0" applyFont="1" applyFill="1" applyBorder="1" applyAlignment="1">
      <alignment horizontal="center"/>
    </xf>
    <xf numFmtId="17" fontId="1" fillId="15" borderId="3" xfId="0" applyNumberFormat="1" applyFont="1" applyFill="1" applyBorder="1" applyAlignment="1">
      <alignment horizontal="center"/>
    </xf>
    <xf numFmtId="0" fontId="1" fillId="15" borderId="5" xfId="0" applyFont="1" applyFill="1" applyBorder="1" applyAlignment="1">
      <alignment horizontal="center"/>
    </xf>
    <xf numFmtId="1" fontId="1" fillId="15" borderId="1" xfId="0" applyNumberFormat="1" applyFont="1" applyFill="1" applyBorder="1" applyAlignment="1">
      <alignment horizontal="center"/>
    </xf>
    <xf numFmtId="0" fontId="9" fillId="15" borderId="20" xfId="0" applyFont="1" applyFill="1" applyBorder="1"/>
    <xf numFmtId="1" fontId="1" fillId="17" borderId="5" xfId="0" applyNumberFormat="1" applyFont="1" applyFill="1" applyBorder="1" applyAlignment="1">
      <alignment horizontal="center"/>
    </xf>
    <xf numFmtId="0" fontId="1" fillId="18" borderId="5" xfId="0" applyFont="1" applyFill="1" applyBorder="1" applyAlignment="1">
      <alignment horizontal="center"/>
    </xf>
    <xf numFmtId="0" fontId="23" fillId="2" borderId="9" xfId="0" applyFont="1" applyFill="1" applyBorder="1" applyAlignment="1">
      <alignment horizontal="center"/>
    </xf>
    <xf numFmtId="0" fontId="23" fillId="2" borderId="1" xfId="0" applyFont="1" applyFill="1" applyBorder="1" applyAlignment="1">
      <alignment horizontal="center"/>
    </xf>
    <xf numFmtId="1" fontId="23" fillId="2" borderId="5" xfId="0" applyNumberFormat="1" applyFont="1" applyFill="1" applyBorder="1" applyAlignment="1">
      <alignment horizontal="center"/>
    </xf>
    <xf numFmtId="0" fontId="23" fillId="2" borderId="5" xfId="0" applyFont="1" applyFill="1" applyBorder="1" applyAlignment="1">
      <alignment horizontal="center"/>
    </xf>
    <xf numFmtId="1" fontId="23" fillId="2" borderId="8" xfId="0" applyNumberFormat="1" applyFont="1" applyFill="1" applyBorder="1" applyAlignment="1">
      <alignment horizontal="center"/>
    </xf>
    <xf numFmtId="0" fontId="1" fillId="19" borderId="11" xfId="0" applyFont="1" applyFill="1" applyBorder="1" applyAlignment="1">
      <alignment horizontal="center"/>
    </xf>
    <xf numFmtId="0" fontId="1" fillId="19" borderId="0" xfId="0" applyFont="1" applyFill="1" applyAlignment="1">
      <alignment horizontal="center"/>
    </xf>
    <xf numFmtId="0" fontId="1" fillId="18" borderId="12" xfId="0" applyFont="1" applyFill="1" applyBorder="1" applyAlignment="1">
      <alignment horizontal="center"/>
    </xf>
    <xf numFmtId="0" fontId="1" fillId="19" borderId="12" xfId="0" applyFont="1" applyFill="1" applyBorder="1" applyAlignment="1">
      <alignment horizontal="center"/>
    </xf>
    <xf numFmtId="0" fontId="1" fillId="18" borderId="0" xfId="0" applyFont="1" applyFill="1" applyAlignment="1">
      <alignment horizontal="center"/>
    </xf>
    <xf numFmtId="0" fontId="0" fillId="20" borderId="0" xfId="0" applyFill="1"/>
    <xf numFmtId="0" fontId="1" fillId="18" borderId="18" xfId="0" applyFont="1" applyFill="1" applyBorder="1" applyAlignment="1">
      <alignment horizontal="center"/>
    </xf>
    <xf numFmtId="0" fontId="1" fillId="19" borderId="18" xfId="0" applyFont="1" applyFill="1" applyBorder="1" applyAlignment="1">
      <alignment horizontal="center"/>
    </xf>
    <xf numFmtId="1" fontId="6" fillId="6" borderId="5" xfId="0" applyNumberFormat="1" applyFont="1" applyFill="1" applyBorder="1" applyAlignment="1">
      <alignment horizontal="center"/>
    </xf>
    <xf numFmtId="1" fontId="6" fillId="6" borderId="1" xfId="0" applyNumberFormat="1" applyFont="1" applyFill="1" applyBorder="1" applyAlignment="1">
      <alignment horizontal="center"/>
    </xf>
    <xf numFmtId="1" fontId="5" fillId="6" borderId="1" xfId="0" applyNumberFormat="1" applyFont="1" applyFill="1" applyBorder="1" applyAlignment="1">
      <alignment horizontal="center"/>
    </xf>
    <xf numFmtId="0" fontId="22" fillId="2" borderId="1" xfId="0" applyFont="1" applyFill="1" applyBorder="1" applyAlignment="1">
      <alignment vertical="center"/>
    </xf>
    <xf numFmtId="0" fontId="19" fillId="2" borderId="5" xfId="0" applyFont="1" applyFill="1" applyBorder="1" applyAlignment="1">
      <alignment vertical="center"/>
    </xf>
    <xf numFmtId="0" fontId="19" fillId="2" borderId="8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14" fillId="16" borderId="1" xfId="0" applyFont="1" applyFill="1" applyBorder="1" applyAlignment="1">
      <alignment vertical="center"/>
    </xf>
    <xf numFmtId="0" fontId="14" fillId="16" borderId="5" xfId="0" applyFont="1" applyFill="1" applyBorder="1" applyAlignment="1">
      <alignment vertical="center"/>
    </xf>
    <xf numFmtId="0" fontId="14" fillId="16" borderId="8" xfId="0" applyFont="1" applyFill="1" applyBorder="1" applyAlignment="1">
      <alignment vertical="center"/>
    </xf>
    <xf numFmtId="0" fontId="5" fillId="4" borderId="25" xfId="0" applyFont="1" applyFill="1" applyBorder="1" applyAlignment="1">
      <alignment horizontal="center"/>
    </xf>
    <xf numFmtId="0" fontId="14" fillId="8" borderId="1" xfId="0" applyFont="1" applyFill="1" applyBorder="1" applyAlignment="1">
      <alignment vertical="center"/>
    </xf>
    <xf numFmtId="0" fontId="4" fillId="8" borderId="5" xfId="0" applyFont="1" applyFill="1" applyBorder="1" applyAlignment="1">
      <alignment vertical="center"/>
    </xf>
    <xf numFmtId="0" fontId="4" fillId="8" borderId="8" xfId="0" applyFont="1" applyFill="1" applyBorder="1" applyAlignment="1">
      <alignment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center"/>
    </xf>
    <xf numFmtId="0" fontId="5" fillId="9" borderId="7" xfId="0" applyFont="1" applyFill="1" applyBorder="1" applyAlignment="1">
      <alignment horizontal="center"/>
    </xf>
    <xf numFmtId="0" fontId="16" fillId="10" borderId="1" xfId="0" applyFont="1" applyFill="1" applyBorder="1" applyAlignment="1">
      <alignment vertical="center"/>
    </xf>
    <xf numFmtId="0" fontId="16" fillId="10" borderId="5" xfId="0" applyFont="1" applyFill="1" applyBorder="1" applyAlignment="1">
      <alignment vertical="center"/>
    </xf>
    <xf numFmtId="0" fontId="16" fillId="10" borderId="8" xfId="0" applyFont="1" applyFill="1" applyBorder="1" applyAlignment="1">
      <alignment vertical="center"/>
    </xf>
    <xf numFmtId="0" fontId="14" fillId="11" borderId="1" xfId="0" applyFont="1" applyFill="1" applyBorder="1" applyAlignment="1">
      <alignment vertical="center"/>
    </xf>
    <xf numFmtId="0" fontId="14" fillId="11" borderId="5" xfId="0" applyFont="1" applyFill="1" applyBorder="1" applyAlignment="1">
      <alignment vertical="center"/>
    </xf>
    <xf numFmtId="0" fontId="14" fillId="11" borderId="8" xfId="0" applyFont="1" applyFill="1" applyBorder="1" applyAlignment="1">
      <alignment vertical="center"/>
    </xf>
    <xf numFmtId="0" fontId="17" fillId="12" borderId="1" xfId="0" applyFont="1" applyFill="1" applyBorder="1" applyAlignment="1">
      <alignment vertical="center"/>
    </xf>
    <xf numFmtId="0" fontId="17" fillId="12" borderId="5" xfId="0" applyFont="1" applyFill="1" applyBorder="1" applyAlignment="1">
      <alignment vertical="center"/>
    </xf>
    <xf numFmtId="0" fontId="17" fillId="12" borderId="8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93939"/>
      <color rgb="FF265317"/>
      <color rgb="FFBFBFBF"/>
      <color rgb="FFD62D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C962E-E1A4-6745-B91E-62FF5FAD0013}">
  <dimension ref="A1:N221"/>
  <sheetViews>
    <sheetView zoomScale="90" zoomScaleNormal="90" workbookViewId="0">
      <pane xSplit="3" ySplit="3" topLeftCell="D4" activePane="bottomRight" state="frozen"/>
      <selection pane="topRight" activeCell="D1" sqref="D1"/>
      <selection pane="bottomLeft" activeCell="A4" sqref="A4"/>
      <selection pane="bottomRight" sqref="A1:A3"/>
    </sheetView>
  </sheetViews>
  <sheetFormatPr defaultColWidth="11.19921875" defaultRowHeight="15.65"/>
  <cols>
    <col min="1" max="1" width="35" bestFit="1" customWidth="1"/>
  </cols>
  <sheetData>
    <row r="1" spans="1:14">
      <c r="A1" s="138" t="s">
        <v>127</v>
      </c>
      <c r="B1" s="141" t="s">
        <v>0</v>
      </c>
      <c r="C1" s="142"/>
      <c r="D1" s="1" t="s">
        <v>1</v>
      </c>
      <c r="E1" s="1" t="s">
        <v>2</v>
      </c>
      <c r="F1" s="1" t="s">
        <v>3</v>
      </c>
      <c r="G1" s="1" t="s">
        <v>4</v>
      </c>
      <c r="H1" s="1" t="s">
        <v>134</v>
      </c>
      <c r="I1" s="1" t="s">
        <v>136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</row>
    <row r="2" spans="1:14">
      <c r="A2" s="139"/>
      <c r="B2" s="143" t="s">
        <v>11</v>
      </c>
      <c r="C2" s="144"/>
      <c r="D2" s="2">
        <v>46840</v>
      </c>
      <c r="E2" s="2">
        <v>38078</v>
      </c>
      <c r="F2" s="2">
        <v>41000</v>
      </c>
      <c r="G2" s="2">
        <v>43191</v>
      </c>
      <c r="H2" s="2">
        <v>46113</v>
      </c>
      <c r="I2" s="2"/>
      <c r="J2" s="2">
        <v>40299</v>
      </c>
      <c r="K2" s="2">
        <v>42856</v>
      </c>
      <c r="L2" s="2">
        <v>45047</v>
      </c>
      <c r="M2" s="2">
        <v>47969</v>
      </c>
      <c r="N2" s="2">
        <v>38869</v>
      </c>
    </row>
    <row r="3" spans="1:14" ht="16.3" thickBot="1">
      <c r="A3" s="140"/>
      <c r="B3" s="122" t="s">
        <v>12</v>
      </c>
      <c r="C3" s="3" t="s">
        <v>13</v>
      </c>
      <c r="D3" s="127" t="s">
        <v>133</v>
      </c>
      <c r="E3" s="129" t="s">
        <v>20</v>
      </c>
      <c r="F3" s="130" t="s">
        <v>18</v>
      </c>
      <c r="G3" s="129" t="s">
        <v>19</v>
      </c>
      <c r="H3" s="129" t="s">
        <v>58</v>
      </c>
      <c r="I3" s="96"/>
      <c r="J3" s="129" t="s">
        <v>16</v>
      </c>
      <c r="K3" s="129" t="s">
        <v>15</v>
      </c>
      <c r="L3" s="129" t="s">
        <v>17</v>
      </c>
      <c r="M3" s="129" t="s">
        <v>135</v>
      </c>
      <c r="N3" s="129" t="s">
        <v>14</v>
      </c>
    </row>
    <row r="4" spans="1:14" ht="21.1">
      <c r="A4" s="4" t="s">
        <v>116</v>
      </c>
      <c r="B4" s="123"/>
      <c r="C4" s="5"/>
      <c r="D4" s="6"/>
      <c r="E4" s="7" t="s">
        <v>283</v>
      </c>
      <c r="F4" s="8" t="s">
        <v>300</v>
      </c>
      <c r="G4" s="9"/>
      <c r="H4" s="89">
        <v>14</v>
      </c>
      <c r="I4" s="97"/>
      <c r="J4" s="9">
        <v>14</v>
      </c>
      <c r="K4" s="10"/>
      <c r="L4" s="10">
        <v>22</v>
      </c>
      <c r="M4" s="10">
        <v>22</v>
      </c>
      <c r="N4" s="10"/>
    </row>
    <row r="5" spans="1:14">
      <c r="A5" s="11" t="s">
        <v>21</v>
      </c>
      <c r="B5" s="124">
        <f>SUM(D5:N5)</f>
        <v>3</v>
      </c>
      <c r="C5" s="12">
        <f>B5+28</f>
        <v>31</v>
      </c>
      <c r="D5" s="13"/>
      <c r="E5" s="14"/>
      <c r="F5" s="15">
        <v>1</v>
      </c>
      <c r="G5" s="14"/>
      <c r="H5" s="90">
        <v>1</v>
      </c>
      <c r="I5" s="98"/>
      <c r="J5" s="14">
        <v>1</v>
      </c>
      <c r="K5" s="16"/>
      <c r="L5" s="16"/>
      <c r="M5" s="16"/>
      <c r="N5" s="16"/>
    </row>
    <row r="6" spans="1:14">
      <c r="A6" s="11" t="s">
        <v>22</v>
      </c>
      <c r="B6" s="124">
        <f>SUM(D6:N6)</f>
        <v>3</v>
      </c>
      <c r="C6" s="12">
        <f>B6+15</f>
        <v>18</v>
      </c>
      <c r="D6" s="13"/>
      <c r="E6" s="14">
        <v>1</v>
      </c>
      <c r="F6" s="15"/>
      <c r="G6" s="14"/>
      <c r="H6" s="90"/>
      <c r="I6" s="98"/>
      <c r="J6" s="14"/>
      <c r="K6" s="16"/>
      <c r="L6" s="16">
        <v>1</v>
      </c>
      <c r="M6" s="16">
        <v>1</v>
      </c>
      <c r="N6" s="16"/>
    </row>
    <row r="7" spans="1:14">
      <c r="A7" s="11" t="s">
        <v>23</v>
      </c>
      <c r="B7" s="124">
        <f>B5+B6</f>
        <v>6</v>
      </c>
      <c r="C7" s="12">
        <f>B7+43</f>
        <v>49</v>
      </c>
      <c r="D7" s="13"/>
      <c r="E7" s="14"/>
      <c r="F7" s="15"/>
      <c r="G7" s="14"/>
      <c r="H7" s="90"/>
      <c r="I7" s="98"/>
      <c r="J7" s="14"/>
      <c r="K7" s="16"/>
      <c r="L7" s="16"/>
      <c r="M7" s="16"/>
      <c r="N7" s="16"/>
    </row>
    <row r="8" spans="1:14">
      <c r="A8" s="11" t="s">
        <v>24</v>
      </c>
      <c r="B8" s="124">
        <f>SUM(D8:N8)</f>
        <v>2</v>
      </c>
      <c r="C8" s="12">
        <f>B8+11</f>
        <v>13</v>
      </c>
      <c r="D8" s="13"/>
      <c r="E8" s="14"/>
      <c r="F8" s="15">
        <v>1</v>
      </c>
      <c r="G8" s="14"/>
      <c r="H8" s="90"/>
      <c r="I8" s="98"/>
      <c r="J8" s="14">
        <v>1</v>
      </c>
      <c r="K8" s="16"/>
      <c r="L8" s="16"/>
      <c r="M8" s="16"/>
      <c r="N8" s="16"/>
    </row>
    <row r="9" spans="1:14" ht="16.3" thickBot="1">
      <c r="A9" s="17" t="s">
        <v>25</v>
      </c>
      <c r="B9" s="124">
        <f>SUM(D9:N9)</f>
        <v>10</v>
      </c>
      <c r="C9" s="18">
        <f>B9+57</f>
        <v>67</v>
      </c>
      <c r="D9" s="19"/>
      <c r="E9" s="20"/>
      <c r="F9" s="21">
        <v>5</v>
      </c>
      <c r="G9" s="20"/>
      <c r="H9" s="91"/>
      <c r="I9" s="99"/>
      <c r="J9" s="20">
        <v>5</v>
      </c>
      <c r="K9" s="22"/>
      <c r="L9" s="22"/>
      <c r="M9" s="22"/>
      <c r="N9" s="22"/>
    </row>
    <row r="10" spans="1:14" ht="21.1">
      <c r="A10" s="23" t="s">
        <v>27</v>
      </c>
      <c r="B10" s="125"/>
      <c r="C10" s="24"/>
      <c r="D10" s="14" t="s">
        <v>278</v>
      </c>
      <c r="E10" s="14">
        <v>14</v>
      </c>
      <c r="F10" s="14">
        <v>14</v>
      </c>
      <c r="G10" s="14">
        <v>14</v>
      </c>
      <c r="H10" s="90"/>
      <c r="I10" s="98"/>
      <c r="J10" s="14">
        <v>23</v>
      </c>
      <c r="K10" s="16" t="s">
        <v>375</v>
      </c>
      <c r="L10" s="16">
        <v>14</v>
      </c>
      <c r="M10" s="16">
        <v>14</v>
      </c>
      <c r="N10" s="16" t="s">
        <v>326</v>
      </c>
    </row>
    <row r="11" spans="1:14">
      <c r="A11" s="27" t="s">
        <v>21</v>
      </c>
      <c r="B11" s="124">
        <f>SUM(D11:N11)+8</f>
        <v>16</v>
      </c>
      <c r="C11" s="12">
        <f>B11+35</f>
        <v>51</v>
      </c>
      <c r="D11" s="14">
        <v>1</v>
      </c>
      <c r="E11" s="14">
        <v>1</v>
      </c>
      <c r="F11" s="14">
        <v>1</v>
      </c>
      <c r="G11" s="14">
        <v>1</v>
      </c>
      <c r="H11" s="90"/>
      <c r="I11" s="98"/>
      <c r="J11" s="14"/>
      <c r="K11" s="16">
        <v>1</v>
      </c>
      <c r="L11" s="16">
        <v>1</v>
      </c>
      <c r="M11" s="16">
        <v>1</v>
      </c>
      <c r="N11" s="16">
        <v>1</v>
      </c>
    </row>
    <row r="12" spans="1:14">
      <c r="A12" s="27" t="s">
        <v>22</v>
      </c>
      <c r="B12" s="124">
        <f>SUM(D12:N12)+1</f>
        <v>2</v>
      </c>
      <c r="C12" s="12">
        <f>B12+9</f>
        <v>11</v>
      </c>
      <c r="D12" s="14"/>
      <c r="E12" s="14"/>
      <c r="F12" s="14"/>
      <c r="G12" s="14"/>
      <c r="H12" s="90"/>
      <c r="I12" s="98"/>
      <c r="J12" s="14">
        <v>1</v>
      </c>
      <c r="K12" s="16"/>
      <c r="L12" s="16"/>
      <c r="M12" s="16"/>
      <c r="N12" s="16"/>
    </row>
    <row r="13" spans="1:14">
      <c r="A13" s="27" t="s">
        <v>23</v>
      </c>
      <c r="B13" s="124">
        <f>B11+B12</f>
        <v>18</v>
      </c>
      <c r="C13" s="12">
        <f>C11+C12</f>
        <v>62</v>
      </c>
      <c r="D13" s="14"/>
      <c r="E13" s="14"/>
      <c r="F13" s="14"/>
      <c r="G13" s="14"/>
      <c r="H13" s="90"/>
      <c r="I13" s="98"/>
      <c r="J13" s="14"/>
      <c r="K13" s="16"/>
      <c r="L13" s="16"/>
      <c r="M13" s="16"/>
      <c r="N13" s="16"/>
    </row>
    <row r="14" spans="1:14">
      <c r="A14" s="27" t="s">
        <v>24</v>
      </c>
      <c r="B14" s="124">
        <f>SUM(D14:N14)+3</f>
        <v>7</v>
      </c>
      <c r="C14" s="12">
        <f>B14+11</f>
        <v>18</v>
      </c>
      <c r="D14" s="14">
        <v>2</v>
      </c>
      <c r="E14" s="14"/>
      <c r="F14" s="14"/>
      <c r="G14" s="14">
        <v>1</v>
      </c>
      <c r="H14" s="90"/>
      <c r="I14" s="98"/>
      <c r="J14" s="14"/>
      <c r="K14" s="16">
        <v>1</v>
      </c>
      <c r="L14" s="16"/>
      <c r="M14" s="16"/>
      <c r="N14" s="16"/>
    </row>
    <row r="15" spans="1:14" ht="16.3" thickBot="1">
      <c r="A15" s="28" t="s">
        <v>25</v>
      </c>
      <c r="B15" s="126">
        <f>SUM(D15:N15)+15</f>
        <v>35</v>
      </c>
      <c r="C15" s="18">
        <f>B15+57</f>
        <v>92</v>
      </c>
      <c r="D15" s="20">
        <v>10</v>
      </c>
      <c r="E15" s="20"/>
      <c r="F15" s="20"/>
      <c r="G15" s="20">
        <v>5</v>
      </c>
      <c r="H15" s="91"/>
      <c r="I15" s="99"/>
      <c r="J15" s="20"/>
      <c r="K15" s="22">
        <v>5</v>
      </c>
      <c r="L15" s="22"/>
      <c r="M15" s="22"/>
      <c r="N15" s="22"/>
    </row>
    <row r="16" spans="1:14" ht="21.1">
      <c r="A16" s="23" t="s">
        <v>144</v>
      </c>
      <c r="B16" s="125"/>
      <c r="C16" s="24"/>
      <c r="D16" s="14" t="s">
        <v>265</v>
      </c>
      <c r="E16" s="14">
        <v>11</v>
      </c>
      <c r="F16" s="14">
        <v>13</v>
      </c>
      <c r="G16" s="14">
        <v>13</v>
      </c>
      <c r="H16" s="90" t="s">
        <v>269</v>
      </c>
      <c r="I16" s="98"/>
      <c r="J16" s="14">
        <v>15</v>
      </c>
      <c r="K16" s="16">
        <v>11</v>
      </c>
      <c r="L16" s="16">
        <v>13</v>
      </c>
      <c r="M16" s="16">
        <v>13</v>
      </c>
      <c r="N16" s="16">
        <v>11</v>
      </c>
    </row>
    <row r="17" spans="1:14">
      <c r="A17" s="27" t="s">
        <v>21</v>
      </c>
      <c r="B17" s="124">
        <f>SUM(D17:N17)</f>
        <v>10</v>
      </c>
      <c r="C17" s="12">
        <f>B17+14</f>
        <v>24</v>
      </c>
      <c r="D17" s="14">
        <v>1</v>
      </c>
      <c r="E17" s="14">
        <v>1</v>
      </c>
      <c r="F17" s="14">
        <v>1</v>
      </c>
      <c r="G17" s="14">
        <v>1</v>
      </c>
      <c r="H17" s="90">
        <v>1</v>
      </c>
      <c r="I17" s="98"/>
      <c r="J17" s="14">
        <v>1</v>
      </c>
      <c r="K17" s="16">
        <v>1</v>
      </c>
      <c r="L17" s="16">
        <v>1</v>
      </c>
      <c r="M17" s="16">
        <v>1</v>
      </c>
      <c r="N17" s="16">
        <v>1</v>
      </c>
    </row>
    <row r="18" spans="1:14">
      <c r="A18" s="27" t="s">
        <v>22</v>
      </c>
      <c r="B18" s="124">
        <f>SUM(D18:N18)</f>
        <v>0</v>
      </c>
      <c r="C18" s="12">
        <f>B18+7</f>
        <v>7</v>
      </c>
      <c r="D18" s="14"/>
      <c r="E18" s="14"/>
      <c r="F18" s="14"/>
      <c r="G18" s="14"/>
      <c r="H18" s="90"/>
      <c r="I18" s="98"/>
      <c r="J18" s="14"/>
      <c r="K18" s="16"/>
      <c r="L18" s="16"/>
      <c r="M18" s="16"/>
      <c r="N18" s="16"/>
    </row>
    <row r="19" spans="1:14">
      <c r="A19" s="27" t="s">
        <v>23</v>
      </c>
      <c r="B19" s="124">
        <f>B17+B18</f>
        <v>10</v>
      </c>
      <c r="C19" s="12">
        <f>C17+C18</f>
        <v>31</v>
      </c>
      <c r="D19" s="14"/>
      <c r="E19" s="14"/>
      <c r="F19" s="14"/>
      <c r="G19" s="14"/>
      <c r="H19" s="90"/>
      <c r="I19" s="98"/>
      <c r="J19" s="14"/>
      <c r="K19" s="16"/>
      <c r="L19" s="16"/>
      <c r="M19" s="16"/>
      <c r="N19" s="16"/>
    </row>
    <row r="20" spans="1:14">
      <c r="A20" s="27" t="s">
        <v>24</v>
      </c>
      <c r="B20" s="124">
        <f>SUM(D20:N20)</f>
        <v>2</v>
      </c>
      <c r="C20" s="12">
        <f>B20+6</f>
        <v>8</v>
      </c>
      <c r="D20" s="14"/>
      <c r="E20" s="14"/>
      <c r="F20" s="14">
        <v>1</v>
      </c>
      <c r="G20" s="14"/>
      <c r="H20" s="90"/>
      <c r="I20" s="98"/>
      <c r="J20" s="14"/>
      <c r="K20" s="16">
        <v>1</v>
      </c>
      <c r="L20" s="16"/>
      <c r="M20" s="16"/>
      <c r="N20" s="16"/>
    </row>
    <row r="21" spans="1:14" ht="16.3" thickBot="1">
      <c r="A21" s="28" t="s">
        <v>25</v>
      </c>
      <c r="B21" s="124">
        <f>SUM(D21:N21)</f>
        <v>10</v>
      </c>
      <c r="C21" s="18">
        <f>B21+32</f>
        <v>42</v>
      </c>
      <c r="D21" s="20"/>
      <c r="E21" s="20"/>
      <c r="F21" s="20">
        <v>5</v>
      </c>
      <c r="G21" s="20"/>
      <c r="H21" s="91"/>
      <c r="I21" s="99"/>
      <c r="J21" s="20"/>
      <c r="K21" s="22">
        <v>5</v>
      </c>
      <c r="L21" s="22"/>
      <c r="M21" s="22"/>
      <c r="N21" s="22"/>
    </row>
    <row r="22" spans="1:14" ht="21.1">
      <c r="A22" s="4" t="s">
        <v>145</v>
      </c>
      <c r="B22" s="123"/>
      <c r="C22" s="29"/>
      <c r="D22" s="132"/>
      <c r="E22" s="132"/>
      <c r="F22" s="26"/>
      <c r="G22" s="26"/>
      <c r="H22" s="92"/>
      <c r="I22" s="100"/>
      <c r="J22" s="26"/>
      <c r="K22" s="25"/>
      <c r="L22" s="25"/>
      <c r="M22" s="25"/>
      <c r="N22" s="25" t="s">
        <v>289</v>
      </c>
    </row>
    <row r="23" spans="1:14">
      <c r="A23" s="11" t="s">
        <v>21</v>
      </c>
      <c r="B23" s="124">
        <f>SUM(D23:N23)</f>
        <v>0</v>
      </c>
      <c r="C23" s="12">
        <f>B23+6</f>
        <v>6</v>
      </c>
      <c r="D23" s="132"/>
      <c r="E23" s="132"/>
      <c r="F23" s="14"/>
      <c r="G23" s="14"/>
      <c r="H23" s="90"/>
      <c r="I23" s="98"/>
      <c r="J23" s="14"/>
      <c r="K23" s="16"/>
      <c r="L23" s="16"/>
      <c r="M23" s="16"/>
      <c r="N23" s="16"/>
    </row>
    <row r="24" spans="1:14">
      <c r="A24" s="11" t="s">
        <v>22</v>
      </c>
      <c r="B24" s="124">
        <f>SUM(D24:N24)</f>
        <v>1</v>
      </c>
      <c r="C24" s="12">
        <f t="shared" ref="C24" si="0">B24</f>
        <v>1</v>
      </c>
      <c r="D24" s="14"/>
      <c r="E24" s="14"/>
      <c r="F24" s="14"/>
      <c r="G24" s="14"/>
      <c r="H24" s="90"/>
      <c r="I24" s="98"/>
      <c r="J24" s="14"/>
      <c r="K24" s="16"/>
      <c r="L24" s="16"/>
      <c r="M24" s="16"/>
      <c r="N24" s="16">
        <v>1</v>
      </c>
    </row>
    <row r="25" spans="1:14">
      <c r="A25" s="11" t="s">
        <v>23</v>
      </c>
      <c r="B25" s="124">
        <f>B23+B24</f>
        <v>1</v>
      </c>
      <c r="C25" s="12">
        <f>C23+C24</f>
        <v>7</v>
      </c>
      <c r="D25" s="14"/>
      <c r="E25" s="14"/>
      <c r="F25" s="14"/>
      <c r="G25" s="14"/>
      <c r="H25" s="90"/>
      <c r="I25" s="98"/>
      <c r="J25" s="14"/>
      <c r="K25" s="16"/>
      <c r="L25" s="16"/>
      <c r="M25" s="16"/>
      <c r="N25" s="16"/>
    </row>
    <row r="26" spans="1:14">
      <c r="A26" s="11" t="s">
        <v>24</v>
      </c>
      <c r="B26" s="124">
        <f>SUM(D26:N26)</f>
        <v>0</v>
      </c>
      <c r="C26" s="12">
        <f>B26+1</f>
        <v>1</v>
      </c>
      <c r="D26" s="14"/>
      <c r="E26" s="14"/>
      <c r="F26" s="14"/>
      <c r="G26" s="14"/>
      <c r="H26" s="90"/>
      <c r="I26" s="98"/>
      <c r="J26" s="14"/>
      <c r="K26" s="16"/>
      <c r="L26" s="16"/>
      <c r="M26" s="16"/>
      <c r="N26" s="16"/>
    </row>
    <row r="27" spans="1:14" ht="16.3" thickBot="1">
      <c r="A27" s="17" t="s">
        <v>25</v>
      </c>
      <c r="B27" s="126">
        <f>SUM(D27:N27)</f>
        <v>0</v>
      </c>
      <c r="C27" s="18">
        <f>B27+5</f>
        <v>5</v>
      </c>
      <c r="D27" s="20"/>
      <c r="E27" s="20"/>
      <c r="F27" s="20"/>
      <c r="G27" s="20"/>
      <c r="H27" s="91"/>
      <c r="I27" s="99"/>
      <c r="J27" s="20"/>
      <c r="K27" s="22"/>
      <c r="L27" s="22"/>
      <c r="M27" s="22"/>
      <c r="N27" s="22"/>
    </row>
    <row r="28" spans="1:14" ht="21.1">
      <c r="A28" s="23" t="s">
        <v>146</v>
      </c>
      <c r="B28" s="125"/>
      <c r="C28" s="24"/>
      <c r="D28" s="26" t="s">
        <v>279</v>
      </c>
      <c r="E28" s="26">
        <v>15</v>
      </c>
      <c r="F28" s="14">
        <v>15</v>
      </c>
      <c r="G28" s="14" t="s">
        <v>339</v>
      </c>
      <c r="H28" s="90" t="s">
        <v>334</v>
      </c>
      <c r="I28" s="98"/>
      <c r="J28" s="14" t="s">
        <v>334</v>
      </c>
      <c r="K28" s="16">
        <v>15</v>
      </c>
      <c r="L28" s="16">
        <v>15</v>
      </c>
      <c r="M28" s="16">
        <v>15</v>
      </c>
      <c r="N28" s="16">
        <v>15</v>
      </c>
    </row>
    <row r="29" spans="1:14">
      <c r="A29" s="27" t="s">
        <v>21</v>
      </c>
      <c r="B29" s="124">
        <f>SUM(D29:N29)</f>
        <v>7</v>
      </c>
      <c r="C29" s="12">
        <f>B29+38</f>
        <v>45</v>
      </c>
      <c r="D29" s="14">
        <v>1</v>
      </c>
      <c r="E29" s="14">
        <v>1</v>
      </c>
      <c r="F29" s="14">
        <v>1</v>
      </c>
      <c r="G29" s="14"/>
      <c r="H29" s="90"/>
      <c r="I29" s="98"/>
      <c r="J29" s="14"/>
      <c r="K29" s="16">
        <v>1</v>
      </c>
      <c r="L29" s="16">
        <v>1</v>
      </c>
      <c r="M29" s="16">
        <v>1</v>
      </c>
      <c r="N29" s="16">
        <v>1</v>
      </c>
    </row>
    <row r="30" spans="1:14">
      <c r="A30" s="27" t="s">
        <v>22</v>
      </c>
      <c r="B30" s="124">
        <f>SUM(D30:N30)</f>
        <v>1</v>
      </c>
      <c r="C30" s="12">
        <f>B30+1</f>
        <v>2</v>
      </c>
      <c r="D30" s="14"/>
      <c r="E30" s="14"/>
      <c r="F30" s="14"/>
      <c r="G30" s="14">
        <v>1</v>
      </c>
      <c r="H30" s="90"/>
      <c r="I30" s="98"/>
      <c r="J30" s="14"/>
      <c r="K30" s="16"/>
      <c r="L30" s="16"/>
      <c r="M30" s="16"/>
      <c r="N30" s="16"/>
    </row>
    <row r="31" spans="1:14">
      <c r="A31" s="27" t="s">
        <v>23</v>
      </c>
      <c r="B31" s="124">
        <f>B29+B30</f>
        <v>8</v>
      </c>
      <c r="C31" s="12">
        <f>C29+C30</f>
        <v>47</v>
      </c>
      <c r="D31" s="14"/>
      <c r="E31" s="14"/>
      <c r="F31" s="14"/>
      <c r="G31" s="14"/>
      <c r="H31" s="90"/>
      <c r="I31" s="98"/>
      <c r="J31" s="14"/>
      <c r="K31" s="16"/>
      <c r="L31" s="16"/>
      <c r="M31" s="16"/>
      <c r="N31" s="16"/>
    </row>
    <row r="32" spans="1:14">
      <c r="A32" s="27" t="s">
        <v>24</v>
      </c>
      <c r="B32" s="124">
        <f>SUM(D32:N32)</f>
        <v>0</v>
      </c>
      <c r="C32" s="12">
        <f>B32+13</f>
        <v>13</v>
      </c>
      <c r="D32" s="14"/>
      <c r="E32" s="14"/>
      <c r="F32" s="14"/>
      <c r="G32" s="14"/>
      <c r="H32" s="90"/>
      <c r="I32" s="98"/>
      <c r="J32" s="14"/>
      <c r="K32" s="16"/>
      <c r="L32" s="16"/>
      <c r="M32" s="16"/>
      <c r="N32" s="16"/>
    </row>
    <row r="33" spans="1:14" ht="16.3" thickBot="1">
      <c r="A33" s="28" t="s">
        <v>25</v>
      </c>
      <c r="B33" s="126">
        <f>SUM(D33:N33)</f>
        <v>0</v>
      </c>
      <c r="C33" s="18">
        <f>B33+87</f>
        <v>87</v>
      </c>
      <c r="D33" s="20"/>
      <c r="E33" s="20"/>
      <c r="F33" s="20"/>
      <c r="G33" s="20"/>
      <c r="H33" s="91"/>
      <c r="I33" s="99"/>
      <c r="J33" s="20"/>
      <c r="K33" s="22"/>
      <c r="L33" s="22"/>
      <c r="M33" s="22"/>
      <c r="N33" s="22"/>
    </row>
    <row r="34" spans="1:14" ht="21.1">
      <c r="A34" s="4" t="s">
        <v>338</v>
      </c>
      <c r="B34" s="123"/>
      <c r="C34" s="29"/>
      <c r="D34" s="26"/>
      <c r="E34" s="26"/>
      <c r="F34" s="26"/>
      <c r="G34" s="26" t="s">
        <v>293</v>
      </c>
      <c r="H34" s="92">
        <v>13</v>
      </c>
      <c r="I34" s="100"/>
      <c r="J34" s="26" t="s">
        <v>304</v>
      </c>
      <c r="K34" s="25" t="s">
        <v>304</v>
      </c>
      <c r="L34" s="25" t="s">
        <v>296</v>
      </c>
      <c r="M34" s="25">
        <v>23</v>
      </c>
      <c r="N34" s="25" t="s">
        <v>304</v>
      </c>
    </row>
    <row r="35" spans="1:14">
      <c r="A35" s="11" t="s">
        <v>21</v>
      </c>
      <c r="B35" s="124">
        <f>SUM(D35:N35)</f>
        <v>5</v>
      </c>
      <c r="C35" s="12">
        <f>B35+51</f>
        <v>56</v>
      </c>
      <c r="D35" s="14"/>
      <c r="E35" s="14"/>
      <c r="F35" s="14"/>
      <c r="G35" s="14">
        <v>1</v>
      </c>
      <c r="H35" s="90">
        <v>1</v>
      </c>
      <c r="I35" s="98"/>
      <c r="J35" s="14">
        <v>1</v>
      </c>
      <c r="K35" s="16">
        <v>1</v>
      </c>
      <c r="L35" s="16"/>
      <c r="M35" s="16"/>
      <c r="N35" s="16">
        <v>1</v>
      </c>
    </row>
    <row r="36" spans="1:14">
      <c r="A36" s="11" t="s">
        <v>22</v>
      </c>
      <c r="B36" s="124">
        <f>SUM(D36:N36)</f>
        <v>1</v>
      </c>
      <c r="C36" s="12">
        <f>B36+22</f>
        <v>23</v>
      </c>
      <c r="D36" s="14"/>
      <c r="E36" s="14"/>
      <c r="F36" s="14"/>
      <c r="G36" s="14"/>
      <c r="H36" s="90"/>
      <c r="I36" s="98"/>
      <c r="J36" s="14"/>
      <c r="K36" s="16"/>
      <c r="L36" s="16"/>
      <c r="M36" s="16">
        <v>1</v>
      </c>
      <c r="N36" s="16"/>
    </row>
    <row r="37" spans="1:14">
      <c r="A37" s="11" t="s">
        <v>23</v>
      </c>
      <c r="B37" s="124">
        <f>B35+B36</f>
        <v>6</v>
      </c>
      <c r="C37" s="12">
        <f>C35+C36</f>
        <v>79</v>
      </c>
      <c r="D37" s="14"/>
      <c r="E37" s="14"/>
      <c r="F37" s="14"/>
      <c r="G37" s="14"/>
      <c r="H37" s="90"/>
      <c r="I37" s="98"/>
      <c r="J37" s="14"/>
      <c r="K37" s="16"/>
      <c r="L37" s="16"/>
      <c r="M37" s="16"/>
      <c r="N37" s="16"/>
    </row>
    <row r="38" spans="1:14">
      <c r="A38" s="11" t="s">
        <v>24</v>
      </c>
      <c r="B38" s="124">
        <f>SUM(D38:N38)</f>
        <v>3</v>
      </c>
      <c r="C38" s="12">
        <f>B38+17</f>
        <v>20</v>
      </c>
      <c r="D38" s="14"/>
      <c r="E38" s="14"/>
      <c r="F38" s="14"/>
      <c r="G38" s="14"/>
      <c r="H38" s="90">
        <v>1</v>
      </c>
      <c r="I38" s="98"/>
      <c r="J38" s="14">
        <v>1</v>
      </c>
      <c r="K38" s="16"/>
      <c r="L38" s="16"/>
      <c r="M38" s="16"/>
      <c r="N38" s="16">
        <v>1</v>
      </c>
    </row>
    <row r="39" spans="1:14" ht="16.3" thickBot="1">
      <c r="A39" s="17" t="s">
        <v>25</v>
      </c>
      <c r="B39" s="126">
        <f>SUM(D39:N39)</f>
        <v>15</v>
      </c>
      <c r="C39" s="12">
        <f>B39+89</f>
        <v>104</v>
      </c>
      <c r="D39" s="20"/>
      <c r="E39" s="20"/>
      <c r="F39" s="20"/>
      <c r="G39" s="20"/>
      <c r="H39" s="91">
        <v>5</v>
      </c>
      <c r="I39" s="99"/>
      <c r="J39" s="20">
        <v>5</v>
      </c>
      <c r="K39" s="22"/>
      <c r="L39" s="22"/>
      <c r="M39" s="22"/>
      <c r="N39" s="22">
        <v>5</v>
      </c>
    </row>
    <row r="40" spans="1:14" ht="21.1">
      <c r="A40" s="23" t="s">
        <v>26</v>
      </c>
      <c r="B40" s="124">
        <f>SUM(D40:N40)</f>
        <v>22</v>
      </c>
      <c r="C40" s="30"/>
      <c r="D40" s="14"/>
      <c r="E40" s="14"/>
      <c r="F40" s="14"/>
      <c r="G40" s="14"/>
      <c r="H40" s="90">
        <v>22</v>
      </c>
      <c r="I40" s="98"/>
      <c r="J40" s="14"/>
      <c r="K40" s="16"/>
      <c r="L40" s="16"/>
      <c r="M40" s="16"/>
      <c r="N40" s="16"/>
    </row>
    <row r="41" spans="1:14">
      <c r="A41" s="27" t="s">
        <v>21</v>
      </c>
      <c r="B41" s="124">
        <f>SUM(D41:N41)+7</f>
        <v>7</v>
      </c>
      <c r="C41" s="30">
        <f>B41</f>
        <v>7</v>
      </c>
      <c r="D41" s="14"/>
      <c r="E41" s="14"/>
      <c r="F41" s="14"/>
      <c r="G41" s="14"/>
      <c r="H41" s="90"/>
      <c r="I41" s="98"/>
      <c r="J41" s="14"/>
      <c r="K41" s="16"/>
      <c r="L41" s="16"/>
      <c r="M41" s="16"/>
      <c r="N41" s="16"/>
    </row>
    <row r="42" spans="1:14">
      <c r="A42" s="27" t="s">
        <v>22</v>
      </c>
      <c r="B42" s="124">
        <f>SUM(D42:N42)+6</f>
        <v>7</v>
      </c>
      <c r="C42" s="30">
        <f t="shared" ref="C42:C44" si="1">B42</f>
        <v>7</v>
      </c>
      <c r="D42" s="14"/>
      <c r="E42" s="14"/>
      <c r="F42" s="14"/>
      <c r="G42" s="14"/>
      <c r="H42" s="90">
        <v>1</v>
      </c>
      <c r="I42" s="98"/>
      <c r="J42" s="14"/>
      <c r="K42" s="16"/>
      <c r="L42" s="16"/>
      <c r="M42" s="16"/>
      <c r="N42" s="16"/>
    </row>
    <row r="43" spans="1:14">
      <c r="A43" s="27" t="s">
        <v>23</v>
      </c>
      <c r="B43" s="124">
        <f>B41+B42</f>
        <v>14</v>
      </c>
      <c r="C43" s="30">
        <f t="shared" si="1"/>
        <v>14</v>
      </c>
      <c r="D43" s="14"/>
      <c r="E43" s="14"/>
      <c r="F43" s="14"/>
      <c r="G43" s="14"/>
      <c r="H43" s="90"/>
      <c r="I43" s="98"/>
      <c r="J43" s="14"/>
      <c r="K43" s="16"/>
      <c r="L43" s="16"/>
      <c r="M43" s="16"/>
      <c r="N43" s="16"/>
    </row>
    <row r="44" spans="1:14">
      <c r="A44" s="27" t="s">
        <v>24</v>
      </c>
      <c r="B44" s="124">
        <f>SUM(D44:N44)+1</f>
        <v>1</v>
      </c>
      <c r="C44" s="30">
        <f t="shared" si="1"/>
        <v>1</v>
      </c>
      <c r="D44" s="14"/>
      <c r="E44" s="14"/>
      <c r="F44" s="14"/>
      <c r="G44" s="14"/>
      <c r="H44" s="90"/>
      <c r="I44" s="98"/>
      <c r="J44" s="14"/>
      <c r="K44" s="16"/>
      <c r="L44" s="16"/>
      <c r="M44" s="16"/>
      <c r="N44" s="16"/>
    </row>
    <row r="45" spans="1:14" ht="16.3" thickBot="1">
      <c r="A45" s="28" t="s">
        <v>25</v>
      </c>
      <c r="B45" s="126">
        <f>SUM(D45:N45)+5</f>
        <v>5</v>
      </c>
      <c r="C45" s="31">
        <f>B45</f>
        <v>5</v>
      </c>
      <c r="D45" s="20"/>
      <c r="E45" s="20"/>
      <c r="F45" s="20"/>
      <c r="G45" s="20"/>
      <c r="H45" s="91"/>
      <c r="I45" s="99"/>
      <c r="J45" s="20"/>
      <c r="K45" s="22"/>
      <c r="L45" s="22"/>
      <c r="M45" s="22"/>
      <c r="N45" s="22"/>
    </row>
    <row r="46" spans="1:14" ht="21.1">
      <c r="A46" s="23" t="s">
        <v>31</v>
      </c>
      <c r="B46" s="125"/>
      <c r="C46" s="24"/>
      <c r="D46" s="14"/>
      <c r="E46" s="14"/>
      <c r="F46" s="14"/>
      <c r="G46" s="14"/>
      <c r="H46" s="90"/>
      <c r="I46" s="98"/>
      <c r="J46" s="14"/>
      <c r="K46" s="16"/>
      <c r="L46" s="16"/>
      <c r="M46" s="16"/>
      <c r="N46" s="16"/>
    </row>
    <row r="47" spans="1:14">
      <c r="A47" s="27" t="s">
        <v>21</v>
      </c>
      <c r="B47" s="124">
        <f>25+SUM(D47:N47)</f>
        <v>25</v>
      </c>
      <c r="C47" s="12">
        <f>B47</f>
        <v>25</v>
      </c>
      <c r="D47" s="14"/>
      <c r="E47" s="14"/>
      <c r="F47" s="14"/>
      <c r="G47" s="14"/>
      <c r="H47" s="90"/>
      <c r="I47" s="98"/>
      <c r="J47" s="14"/>
      <c r="K47" s="16"/>
      <c r="L47" s="16"/>
      <c r="M47" s="16"/>
      <c r="N47" s="16"/>
    </row>
    <row r="48" spans="1:14">
      <c r="A48" s="27" t="s">
        <v>22</v>
      </c>
      <c r="B48" s="124">
        <f>SUM(D48:N48)</f>
        <v>0</v>
      </c>
      <c r="C48" s="12">
        <f t="shared" ref="C48:C51" si="2">B48</f>
        <v>0</v>
      </c>
      <c r="D48" s="14"/>
      <c r="E48" s="14"/>
      <c r="F48" s="14"/>
      <c r="G48" s="14"/>
      <c r="H48" s="90"/>
      <c r="I48" s="98"/>
      <c r="J48" s="14"/>
      <c r="K48" s="16"/>
      <c r="L48" s="16"/>
      <c r="M48" s="16"/>
      <c r="N48" s="16"/>
    </row>
    <row r="49" spans="1:14">
      <c r="A49" s="27" t="s">
        <v>23</v>
      </c>
      <c r="B49" s="124">
        <f>B47+B48</f>
        <v>25</v>
      </c>
      <c r="C49" s="12">
        <f t="shared" si="2"/>
        <v>25</v>
      </c>
      <c r="D49" s="14"/>
      <c r="E49" s="14"/>
      <c r="F49" s="14"/>
      <c r="G49" s="14"/>
      <c r="H49" s="90"/>
      <c r="I49" s="98"/>
      <c r="J49" s="14"/>
      <c r="K49" s="16"/>
      <c r="L49" s="16"/>
      <c r="M49" s="16"/>
      <c r="N49" s="16"/>
    </row>
    <row r="50" spans="1:14">
      <c r="A50" s="27" t="s">
        <v>24</v>
      </c>
      <c r="B50" s="124">
        <f>6+SUM(D50:N50)</f>
        <v>6</v>
      </c>
      <c r="C50" s="12">
        <f t="shared" si="2"/>
        <v>6</v>
      </c>
      <c r="D50" s="14"/>
      <c r="E50" s="14"/>
      <c r="F50" s="14"/>
      <c r="G50" s="14"/>
      <c r="H50" s="90"/>
      <c r="I50" s="98"/>
      <c r="J50" s="14"/>
      <c r="K50" s="16"/>
      <c r="L50" s="16"/>
      <c r="M50" s="16"/>
      <c r="N50" s="16"/>
    </row>
    <row r="51" spans="1:14" ht="16.3" thickBot="1">
      <c r="A51" s="28" t="s">
        <v>25</v>
      </c>
      <c r="B51" s="126">
        <f>32+SUM(D51:N51)</f>
        <v>32</v>
      </c>
      <c r="C51" s="18">
        <f t="shared" si="2"/>
        <v>32</v>
      </c>
      <c r="D51" s="20"/>
      <c r="E51" s="20"/>
      <c r="F51" s="20"/>
      <c r="G51" s="20"/>
      <c r="H51" s="91"/>
      <c r="I51" s="99"/>
      <c r="J51" s="20"/>
      <c r="K51" s="22"/>
      <c r="L51" s="22"/>
      <c r="M51" s="22"/>
      <c r="N51" s="22"/>
    </row>
    <row r="52" spans="1:14" ht="21.1">
      <c r="A52" s="32" t="s">
        <v>147</v>
      </c>
      <c r="B52" s="123"/>
      <c r="C52" s="33"/>
      <c r="D52" s="26" t="s">
        <v>283</v>
      </c>
      <c r="E52" s="26" t="s">
        <v>304</v>
      </c>
      <c r="F52" s="26"/>
      <c r="G52" s="26">
        <v>11</v>
      </c>
      <c r="H52" s="92"/>
      <c r="I52" s="100"/>
      <c r="J52" s="26"/>
      <c r="K52" s="25"/>
      <c r="L52" s="25"/>
      <c r="M52" s="25"/>
      <c r="N52" s="25"/>
    </row>
    <row r="53" spans="1:14">
      <c r="A53" s="27" t="s">
        <v>21</v>
      </c>
      <c r="B53" s="124">
        <f>SUM(D53:N53)</f>
        <v>2</v>
      </c>
      <c r="C53" s="12">
        <f>B53+67</f>
        <v>69</v>
      </c>
      <c r="D53" s="14"/>
      <c r="E53" s="14">
        <v>1</v>
      </c>
      <c r="F53" s="13"/>
      <c r="G53" s="14">
        <v>1</v>
      </c>
      <c r="H53" s="93"/>
      <c r="I53" s="98"/>
      <c r="J53" s="14"/>
      <c r="K53" s="16"/>
      <c r="L53" s="16"/>
      <c r="M53" s="16"/>
      <c r="N53" s="16"/>
    </row>
    <row r="54" spans="1:14">
      <c r="A54" s="27" t="s">
        <v>22</v>
      </c>
      <c r="B54" s="124">
        <f>SUM(D54:N54)</f>
        <v>1</v>
      </c>
      <c r="C54" s="12">
        <f>B54+8</f>
        <v>9</v>
      </c>
      <c r="D54" s="14">
        <v>1</v>
      </c>
      <c r="E54" s="14"/>
      <c r="F54" s="14"/>
      <c r="G54" s="14"/>
      <c r="H54" s="90"/>
      <c r="I54" s="98"/>
      <c r="J54" s="14"/>
      <c r="K54" s="16"/>
      <c r="L54" s="16"/>
      <c r="M54" s="16"/>
      <c r="N54" s="16"/>
    </row>
    <row r="55" spans="1:14">
      <c r="A55" s="27" t="s">
        <v>23</v>
      </c>
      <c r="B55" s="124">
        <f>B53+B54</f>
        <v>3</v>
      </c>
      <c r="C55" s="12">
        <f>C53+C54</f>
        <v>78</v>
      </c>
      <c r="D55" s="14"/>
      <c r="E55" s="14"/>
      <c r="F55" s="14"/>
      <c r="G55" s="14"/>
      <c r="H55" s="90"/>
      <c r="I55" s="98"/>
      <c r="J55" s="14"/>
      <c r="K55" s="16"/>
      <c r="L55" s="16"/>
      <c r="M55" s="16"/>
      <c r="N55" s="16"/>
    </row>
    <row r="56" spans="1:14">
      <c r="A56" s="27" t="s">
        <v>24</v>
      </c>
      <c r="B56" s="124">
        <f>SUM(D56:N56)</f>
        <v>1</v>
      </c>
      <c r="C56" s="12">
        <f>B56+14</f>
        <v>15</v>
      </c>
      <c r="D56" s="14"/>
      <c r="E56" s="14"/>
      <c r="F56" s="14"/>
      <c r="G56" s="14">
        <v>1</v>
      </c>
      <c r="H56" s="90"/>
      <c r="I56" s="98"/>
      <c r="J56" s="14"/>
      <c r="K56" s="16"/>
      <c r="L56" s="16"/>
      <c r="M56" s="16"/>
      <c r="N56" s="16"/>
    </row>
    <row r="57" spans="1:14" ht="16.3" thickBot="1">
      <c r="A57" s="28" t="s">
        <v>25</v>
      </c>
      <c r="B57" s="126">
        <f>SUM(D57:N57)</f>
        <v>5</v>
      </c>
      <c r="C57" s="18">
        <f>B57+72</f>
        <v>77</v>
      </c>
      <c r="D57" s="20"/>
      <c r="E57" s="20"/>
      <c r="F57" s="20"/>
      <c r="G57" s="20">
        <v>5</v>
      </c>
      <c r="H57" s="91"/>
      <c r="I57" s="99"/>
      <c r="J57" s="20"/>
      <c r="K57" s="22"/>
      <c r="L57" s="22"/>
      <c r="M57" s="22"/>
      <c r="N57" s="22"/>
    </row>
    <row r="58" spans="1:14" ht="21.1">
      <c r="A58" s="23" t="s">
        <v>32</v>
      </c>
      <c r="B58" s="125"/>
      <c r="C58" s="24"/>
      <c r="D58" s="14">
        <v>13</v>
      </c>
      <c r="E58" s="14"/>
      <c r="F58" s="14">
        <v>23</v>
      </c>
      <c r="G58" s="14" t="s">
        <v>269</v>
      </c>
      <c r="H58" s="90">
        <v>11</v>
      </c>
      <c r="I58" s="98"/>
      <c r="J58" s="14">
        <v>11</v>
      </c>
      <c r="K58" s="16">
        <v>23</v>
      </c>
      <c r="L58" s="16" t="s">
        <v>300</v>
      </c>
      <c r="M58" s="16" t="s">
        <v>385</v>
      </c>
      <c r="N58" s="16">
        <v>23</v>
      </c>
    </row>
    <row r="59" spans="1:14">
      <c r="A59" s="27" t="s">
        <v>21</v>
      </c>
      <c r="B59" s="124">
        <f>SUM(D59:N59)+11</f>
        <v>17</v>
      </c>
      <c r="C59" s="12">
        <f>B59</f>
        <v>17</v>
      </c>
      <c r="D59" s="14">
        <v>1</v>
      </c>
      <c r="E59" s="14"/>
      <c r="F59" s="14"/>
      <c r="G59" s="14">
        <v>1</v>
      </c>
      <c r="H59" s="90">
        <v>1</v>
      </c>
      <c r="I59" s="98"/>
      <c r="J59" s="14">
        <v>1</v>
      </c>
      <c r="K59" s="16"/>
      <c r="L59" s="16">
        <v>1</v>
      </c>
      <c r="M59" s="16">
        <v>1</v>
      </c>
      <c r="N59" s="16"/>
    </row>
    <row r="60" spans="1:14">
      <c r="A60" s="27" t="s">
        <v>22</v>
      </c>
      <c r="B60" s="124">
        <f>SUM(D60:N60)+1</f>
        <v>4</v>
      </c>
      <c r="C60" s="12">
        <f t="shared" ref="C60:C63" si="3">B60</f>
        <v>4</v>
      </c>
      <c r="D60" s="14"/>
      <c r="E60" s="14"/>
      <c r="F60" s="14">
        <v>1</v>
      </c>
      <c r="G60" s="14"/>
      <c r="H60" s="90"/>
      <c r="I60" s="98"/>
      <c r="J60" s="14"/>
      <c r="K60" s="16">
        <v>1</v>
      </c>
      <c r="L60" s="16"/>
      <c r="M60" s="16"/>
      <c r="N60" s="16">
        <v>1</v>
      </c>
    </row>
    <row r="61" spans="1:14">
      <c r="A61" s="27" t="s">
        <v>23</v>
      </c>
      <c r="B61" s="124">
        <f>B59+B60</f>
        <v>21</v>
      </c>
      <c r="C61" s="12">
        <f t="shared" si="3"/>
        <v>21</v>
      </c>
      <c r="D61" s="14"/>
      <c r="E61" s="14"/>
      <c r="F61" s="14"/>
      <c r="G61" s="14"/>
      <c r="H61" s="90"/>
      <c r="I61" s="98"/>
      <c r="J61" s="14"/>
      <c r="K61" s="16"/>
      <c r="L61" s="16"/>
      <c r="M61" s="16"/>
      <c r="N61" s="16"/>
    </row>
    <row r="62" spans="1:14">
      <c r="A62" s="27" t="s">
        <v>24</v>
      </c>
      <c r="B62" s="124">
        <f>SUM(D62:N62)+2</f>
        <v>4</v>
      </c>
      <c r="C62" s="12">
        <f t="shared" si="3"/>
        <v>4</v>
      </c>
      <c r="D62" s="14">
        <v>1</v>
      </c>
      <c r="E62" s="14"/>
      <c r="F62" s="14"/>
      <c r="G62" s="14"/>
      <c r="H62" s="90"/>
      <c r="I62" s="98"/>
      <c r="J62" s="14"/>
      <c r="K62" s="16"/>
      <c r="L62" s="16"/>
      <c r="M62" s="16"/>
      <c r="N62" s="16">
        <v>1</v>
      </c>
    </row>
    <row r="63" spans="1:14" ht="16.3" thickBot="1">
      <c r="A63" s="28" t="s">
        <v>25</v>
      </c>
      <c r="B63" s="126">
        <f>SUM(D63:N63)+12</f>
        <v>22</v>
      </c>
      <c r="C63" s="18">
        <f t="shared" si="3"/>
        <v>22</v>
      </c>
      <c r="D63" s="20">
        <v>5</v>
      </c>
      <c r="E63" s="20"/>
      <c r="F63" s="20"/>
      <c r="G63" s="20"/>
      <c r="H63" s="91"/>
      <c r="I63" s="99"/>
      <c r="J63" s="20"/>
      <c r="K63" s="22"/>
      <c r="L63" s="22"/>
      <c r="M63" s="22"/>
      <c r="N63" s="22">
        <v>5</v>
      </c>
    </row>
    <row r="64" spans="1:14" ht="21.1">
      <c r="A64" s="4" t="s">
        <v>148</v>
      </c>
      <c r="B64" s="123"/>
      <c r="C64" s="29"/>
      <c r="D64" s="26" t="s">
        <v>280</v>
      </c>
      <c r="E64" s="26">
        <v>10</v>
      </c>
      <c r="F64" s="26">
        <v>10</v>
      </c>
      <c r="G64" s="26"/>
      <c r="H64" s="92">
        <v>10</v>
      </c>
      <c r="I64" s="100"/>
      <c r="J64" s="26">
        <v>10</v>
      </c>
      <c r="K64" s="25">
        <v>10</v>
      </c>
      <c r="L64" s="25">
        <v>10</v>
      </c>
      <c r="M64" s="25">
        <v>10</v>
      </c>
      <c r="N64" s="25">
        <v>10</v>
      </c>
    </row>
    <row r="65" spans="1:14">
      <c r="A65" s="11" t="s">
        <v>21</v>
      </c>
      <c r="B65" s="124">
        <f>SUM(D65:N65)</f>
        <v>9</v>
      </c>
      <c r="C65" s="12">
        <f>B65+38</f>
        <v>47</v>
      </c>
      <c r="D65" s="14">
        <v>1</v>
      </c>
      <c r="E65" s="14">
        <v>1</v>
      </c>
      <c r="F65" s="14">
        <v>1</v>
      </c>
      <c r="G65" s="14"/>
      <c r="H65" s="90">
        <v>1</v>
      </c>
      <c r="I65" s="98"/>
      <c r="J65" s="14">
        <v>1</v>
      </c>
      <c r="K65" s="16">
        <v>1</v>
      </c>
      <c r="L65" s="16">
        <v>1</v>
      </c>
      <c r="M65" s="16">
        <v>1</v>
      </c>
      <c r="N65" s="16">
        <v>1</v>
      </c>
    </row>
    <row r="66" spans="1:14">
      <c r="A66" s="11" t="s">
        <v>22</v>
      </c>
      <c r="B66" s="124">
        <f>SUM(D66:N66)</f>
        <v>0</v>
      </c>
      <c r="C66" s="12">
        <f>B66+18</f>
        <v>18</v>
      </c>
      <c r="D66" s="14"/>
      <c r="E66" s="14"/>
      <c r="F66" s="14"/>
      <c r="G66" s="14"/>
      <c r="H66" s="90"/>
      <c r="I66" s="98"/>
      <c r="J66" s="14"/>
      <c r="K66" s="16"/>
      <c r="L66" s="16"/>
      <c r="M66" s="16"/>
      <c r="N66" s="16"/>
    </row>
    <row r="67" spans="1:14">
      <c r="A67" s="11" t="s">
        <v>23</v>
      </c>
      <c r="B67" s="124">
        <f>B65+B66</f>
        <v>9</v>
      </c>
      <c r="C67" s="12">
        <f>C65+C66</f>
        <v>65</v>
      </c>
      <c r="D67" s="14"/>
      <c r="E67" s="14"/>
      <c r="F67" s="14"/>
      <c r="G67" s="14"/>
      <c r="H67" s="90"/>
      <c r="I67" s="98"/>
      <c r="J67" s="14"/>
      <c r="K67" s="16"/>
      <c r="L67" s="16"/>
      <c r="M67" s="16"/>
      <c r="N67" s="16"/>
    </row>
    <row r="68" spans="1:14">
      <c r="A68" s="11" t="s">
        <v>24</v>
      </c>
      <c r="B68" s="124">
        <f>SUM(D68:N68)</f>
        <v>0</v>
      </c>
      <c r="C68" s="12">
        <f>B68+1</f>
        <v>1</v>
      </c>
      <c r="D68" s="14"/>
      <c r="E68" s="14"/>
      <c r="F68" s="14"/>
      <c r="G68" s="14"/>
      <c r="H68" s="90"/>
      <c r="I68" s="98"/>
      <c r="J68" s="14"/>
      <c r="K68" s="16"/>
      <c r="L68" s="16"/>
      <c r="M68" s="16"/>
      <c r="N68" s="16"/>
    </row>
    <row r="69" spans="1:14">
      <c r="A69" s="27" t="s">
        <v>29</v>
      </c>
      <c r="B69" s="124">
        <f>SUM(D69:N69)</f>
        <v>28</v>
      </c>
      <c r="C69" s="12"/>
      <c r="D69" s="14">
        <v>4</v>
      </c>
      <c r="E69" s="14">
        <v>2</v>
      </c>
      <c r="F69" s="14">
        <v>6</v>
      </c>
      <c r="G69" s="14"/>
      <c r="H69" s="90">
        <v>3</v>
      </c>
      <c r="I69" s="98"/>
      <c r="J69" s="14">
        <v>3</v>
      </c>
      <c r="K69" s="16">
        <v>3</v>
      </c>
      <c r="L69" s="16">
        <v>1</v>
      </c>
      <c r="M69" s="16">
        <v>3</v>
      </c>
      <c r="N69" s="16">
        <v>3</v>
      </c>
    </row>
    <row r="70" spans="1:14">
      <c r="A70" s="27" t="s">
        <v>30</v>
      </c>
      <c r="B70" s="124">
        <f>SUM(D70:N70)</f>
        <v>37</v>
      </c>
      <c r="C70" s="12"/>
      <c r="D70" s="14">
        <v>7</v>
      </c>
      <c r="E70" s="14">
        <v>3</v>
      </c>
      <c r="F70" s="14">
        <v>6</v>
      </c>
      <c r="G70" s="14"/>
      <c r="H70" s="90">
        <v>4</v>
      </c>
      <c r="I70" s="98"/>
      <c r="J70" s="14">
        <v>6</v>
      </c>
      <c r="K70" s="16">
        <v>3</v>
      </c>
      <c r="L70" s="16">
        <v>1</v>
      </c>
      <c r="M70" s="16">
        <v>4</v>
      </c>
      <c r="N70" s="16">
        <v>3</v>
      </c>
    </row>
    <row r="71" spans="1:14" ht="16.3" thickBot="1">
      <c r="A71" s="17" t="s">
        <v>25</v>
      </c>
      <c r="B71" s="126">
        <f>SUM(D71:N71)</f>
        <v>59</v>
      </c>
      <c r="C71" s="18">
        <f>B71+234</f>
        <v>293</v>
      </c>
      <c r="D71" s="20">
        <v>9</v>
      </c>
      <c r="E71" s="20">
        <v>4</v>
      </c>
      <c r="F71" s="20">
        <v>14</v>
      </c>
      <c r="G71" s="20"/>
      <c r="H71" s="91">
        <v>6</v>
      </c>
      <c r="I71" s="99"/>
      <c r="J71" s="20">
        <v>6</v>
      </c>
      <c r="K71" s="22">
        <v>6</v>
      </c>
      <c r="L71" s="22">
        <v>2</v>
      </c>
      <c r="M71" s="22">
        <v>6</v>
      </c>
      <c r="N71" s="22">
        <v>6</v>
      </c>
    </row>
    <row r="72" spans="1:14" ht="21.1">
      <c r="A72" s="4" t="s">
        <v>149</v>
      </c>
      <c r="B72" s="123"/>
      <c r="C72" s="29"/>
      <c r="D72" s="26" t="s">
        <v>281</v>
      </c>
      <c r="E72" s="26">
        <v>12</v>
      </c>
      <c r="F72" s="26">
        <v>12</v>
      </c>
      <c r="G72" s="26">
        <v>22</v>
      </c>
      <c r="H72" s="92" t="s">
        <v>325</v>
      </c>
      <c r="I72" s="100"/>
      <c r="J72" s="26">
        <v>12</v>
      </c>
      <c r="K72" s="25">
        <v>12</v>
      </c>
      <c r="L72" s="25">
        <v>12</v>
      </c>
      <c r="M72" s="25">
        <v>12</v>
      </c>
      <c r="N72" s="25">
        <v>12</v>
      </c>
    </row>
    <row r="73" spans="1:14">
      <c r="A73" s="11" t="s">
        <v>21</v>
      </c>
      <c r="B73" s="124">
        <f>SUM(D73:N73)</f>
        <v>9</v>
      </c>
      <c r="C73" s="12">
        <f>B73</f>
        <v>9</v>
      </c>
      <c r="D73" s="14">
        <v>1</v>
      </c>
      <c r="E73" s="14">
        <v>1</v>
      </c>
      <c r="F73" s="14">
        <v>1</v>
      </c>
      <c r="G73" s="14"/>
      <c r="H73" s="90">
        <v>1</v>
      </c>
      <c r="I73" s="98"/>
      <c r="J73" s="14">
        <v>1</v>
      </c>
      <c r="K73" s="16">
        <v>1</v>
      </c>
      <c r="L73" s="16">
        <v>1</v>
      </c>
      <c r="M73" s="16">
        <v>1</v>
      </c>
      <c r="N73" s="16">
        <v>1</v>
      </c>
    </row>
    <row r="74" spans="1:14">
      <c r="A74" s="11" t="s">
        <v>22</v>
      </c>
      <c r="B74" s="124">
        <f>SUM(D74:N74)</f>
        <v>1</v>
      </c>
      <c r="C74" s="12">
        <f t="shared" ref="C74:C76" si="4">B74</f>
        <v>1</v>
      </c>
      <c r="D74" s="14"/>
      <c r="E74" s="14"/>
      <c r="F74" s="14"/>
      <c r="G74" s="14">
        <v>1</v>
      </c>
      <c r="H74" s="90"/>
      <c r="I74" s="98"/>
      <c r="J74" s="14"/>
      <c r="K74" s="16"/>
      <c r="L74" s="16"/>
      <c r="M74" s="16"/>
      <c r="N74" s="16"/>
    </row>
    <row r="75" spans="1:14">
      <c r="A75" s="11" t="s">
        <v>23</v>
      </c>
      <c r="B75" s="124">
        <f>B73+B74</f>
        <v>10</v>
      </c>
      <c r="C75" s="12">
        <f t="shared" si="4"/>
        <v>10</v>
      </c>
      <c r="D75" s="14"/>
      <c r="E75" s="14"/>
      <c r="F75" s="14"/>
      <c r="G75" s="14"/>
      <c r="H75" s="90"/>
      <c r="I75" s="98"/>
      <c r="J75" s="14"/>
      <c r="K75" s="16"/>
      <c r="L75" s="16"/>
      <c r="M75" s="16"/>
      <c r="N75" s="16"/>
    </row>
    <row r="76" spans="1:14">
      <c r="A76" s="11" t="s">
        <v>24</v>
      </c>
      <c r="B76" s="124">
        <f>SUM(D76:N76)</f>
        <v>0</v>
      </c>
      <c r="C76" s="12">
        <f t="shared" si="4"/>
        <v>0</v>
      </c>
      <c r="D76" s="14"/>
      <c r="E76" s="14"/>
      <c r="F76" s="14"/>
      <c r="G76" s="14"/>
      <c r="H76" s="90"/>
      <c r="I76" s="98"/>
      <c r="J76" s="14"/>
      <c r="K76" s="16"/>
      <c r="L76" s="16"/>
      <c r="M76" s="16"/>
      <c r="N76" s="16"/>
    </row>
    <row r="77" spans="1:14">
      <c r="A77" s="27" t="s">
        <v>29</v>
      </c>
      <c r="B77" s="124">
        <f>SUM(D77:N77)</f>
        <v>0</v>
      </c>
      <c r="C77" s="12"/>
      <c r="D77" s="14"/>
      <c r="E77" s="14"/>
      <c r="F77" s="14"/>
      <c r="G77" s="14"/>
      <c r="H77" s="90"/>
      <c r="I77" s="98"/>
      <c r="J77" s="14"/>
      <c r="K77" s="16"/>
      <c r="L77" s="16"/>
      <c r="M77" s="16"/>
      <c r="N77" s="16"/>
    </row>
    <row r="78" spans="1:14">
      <c r="A78" s="27" t="s">
        <v>30</v>
      </c>
      <c r="B78" s="124">
        <f>SUM(D78:N78)</f>
        <v>0</v>
      </c>
      <c r="C78" s="12"/>
      <c r="D78" s="14"/>
      <c r="E78" s="14"/>
      <c r="F78" s="14"/>
      <c r="G78" s="14"/>
      <c r="H78" s="90"/>
      <c r="I78" s="98"/>
      <c r="J78" s="14"/>
      <c r="K78" s="16"/>
      <c r="L78" s="16"/>
      <c r="M78" s="16"/>
      <c r="N78" s="16"/>
    </row>
    <row r="79" spans="1:14" ht="16.3" thickBot="1">
      <c r="A79" s="17" t="s">
        <v>25</v>
      </c>
      <c r="B79" s="126">
        <f>SUM(D79:N79)</f>
        <v>0</v>
      </c>
      <c r="C79" s="18">
        <f t="shared" ref="C79" si="5">B79</f>
        <v>0</v>
      </c>
      <c r="D79" s="20"/>
      <c r="E79" s="20"/>
      <c r="F79" s="20"/>
      <c r="G79" s="20"/>
      <c r="H79" s="91"/>
      <c r="I79" s="99"/>
      <c r="J79" s="20"/>
      <c r="K79" s="22"/>
      <c r="L79" s="22"/>
      <c r="M79" s="22"/>
      <c r="N79" s="22"/>
    </row>
    <row r="80" spans="1:14" ht="21.1">
      <c r="A80" s="23" t="s">
        <v>150</v>
      </c>
      <c r="B80" s="125"/>
      <c r="C80" s="24"/>
      <c r="D80" s="14" t="s">
        <v>277</v>
      </c>
      <c r="E80" s="14" t="s">
        <v>303</v>
      </c>
      <c r="F80" s="14" t="s">
        <v>303</v>
      </c>
      <c r="G80" s="14" t="s">
        <v>303</v>
      </c>
      <c r="H80" s="90" t="s">
        <v>303</v>
      </c>
      <c r="I80" s="98"/>
      <c r="J80" s="14">
        <v>21</v>
      </c>
      <c r="K80" s="16" t="s">
        <v>303</v>
      </c>
      <c r="L80" s="16">
        <v>21</v>
      </c>
      <c r="M80" s="16">
        <v>21</v>
      </c>
      <c r="N80" s="16">
        <v>21</v>
      </c>
    </row>
    <row r="81" spans="1:14">
      <c r="A81" s="27" t="s">
        <v>21</v>
      </c>
      <c r="B81" s="124">
        <f>SUM(D81:N81)</f>
        <v>6</v>
      </c>
      <c r="C81" s="12">
        <f>B81+31</f>
        <v>37</v>
      </c>
      <c r="D81" s="14">
        <v>1</v>
      </c>
      <c r="E81" s="14">
        <v>1</v>
      </c>
      <c r="F81" s="14">
        <v>1</v>
      </c>
      <c r="G81" s="14">
        <v>1</v>
      </c>
      <c r="H81" s="90">
        <v>1</v>
      </c>
      <c r="I81" s="98"/>
      <c r="J81" s="14"/>
      <c r="K81" s="16">
        <v>1</v>
      </c>
      <c r="L81" s="16"/>
      <c r="M81" s="16"/>
      <c r="N81" s="16"/>
    </row>
    <row r="82" spans="1:14">
      <c r="A82" s="27" t="s">
        <v>22</v>
      </c>
      <c r="B82" s="124">
        <f>SUM(D82:N82)</f>
        <v>4</v>
      </c>
      <c r="C82" s="12">
        <f>B82+21</f>
        <v>25</v>
      </c>
      <c r="D82" s="14"/>
      <c r="E82" s="14"/>
      <c r="F82" s="14"/>
      <c r="G82" s="14"/>
      <c r="H82" s="90"/>
      <c r="I82" s="98"/>
      <c r="J82" s="14">
        <v>1</v>
      </c>
      <c r="K82" s="16"/>
      <c r="L82" s="16">
        <v>1</v>
      </c>
      <c r="M82" s="16">
        <v>1</v>
      </c>
      <c r="N82" s="16">
        <v>1</v>
      </c>
    </row>
    <row r="83" spans="1:14">
      <c r="A83" s="27" t="s">
        <v>23</v>
      </c>
      <c r="B83" s="124">
        <f>B81+B82</f>
        <v>10</v>
      </c>
      <c r="C83" s="12">
        <f>C81+C82</f>
        <v>62</v>
      </c>
      <c r="D83" s="14"/>
      <c r="E83" s="14"/>
      <c r="F83" s="14"/>
      <c r="G83" s="14"/>
      <c r="H83" s="90"/>
      <c r="I83" s="98"/>
      <c r="J83" s="14"/>
      <c r="K83" s="16"/>
      <c r="L83" s="16"/>
      <c r="M83" s="16"/>
      <c r="N83" s="16"/>
    </row>
    <row r="84" spans="1:14">
      <c r="A84" s="27" t="s">
        <v>24</v>
      </c>
      <c r="B84" s="124">
        <f>SUM(D84:N84)</f>
        <v>3</v>
      </c>
      <c r="C84" s="12">
        <f>B84+8</f>
        <v>11</v>
      </c>
      <c r="D84" s="14"/>
      <c r="E84" s="14"/>
      <c r="F84" s="14"/>
      <c r="G84" s="14"/>
      <c r="H84" s="90">
        <v>1</v>
      </c>
      <c r="I84" s="98"/>
      <c r="J84" s="14"/>
      <c r="K84" s="16"/>
      <c r="L84" s="16"/>
      <c r="M84" s="16">
        <v>2</v>
      </c>
      <c r="N84" s="16"/>
    </row>
    <row r="85" spans="1:14" ht="16.3" thickBot="1">
      <c r="A85" s="28" t="s">
        <v>25</v>
      </c>
      <c r="B85" s="126">
        <f>SUM(D85:N85)</f>
        <v>15</v>
      </c>
      <c r="C85" s="18">
        <f>B85+50</f>
        <v>65</v>
      </c>
      <c r="D85" s="20"/>
      <c r="E85" s="20"/>
      <c r="F85" s="20"/>
      <c r="G85" s="20"/>
      <c r="H85" s="91">
        <v>5</v>
      </c>
      <c r="I85" s="99"/>
      <c r="J85" s="20"/>
      <c r="K85" s="22"/>
      <c r="L85" s="22"/>
      <c r="M85" s="22">
        <v>10</v>
      </c>
      <c r="N85" s="22"/>
    </row>
    <row r="86" spans="1:14" ht="21.1">
      <c r="A86" s="4" t="s">
        <v>35</v>
      </c>
      <c r="B86" s="123"/>
      <c r="C86" s="29"/>
      <c r="D86" s="26">
        <v>21</v>
      </c>
      <c r="E86" s="26"/>
      <c r="F86" s="26"/>
      <c r="G86" s="26">
        <v>10</v>
      </c>
      <c r="H86" s="92">
        <v>21</v>
      </c>
      <c r="I86" s="100"/>
      <c r="J86" s="26"/>
      <c r="K86" s="25"/>
      <c r="L86" s="25" t="s">
        <v>303</v>
      </c>
      <c r="M86" s="25" t="s">
        <v>303</v>
      </c>
      <c r="N86" s="25"/>
    </row>
    <row r="87" spans="1:14">
      <c r="A87" s="11" t="s">
        <v>21</v>
      </c>
      <c r="B87" s="124">
        <f>SUM(D87:N87)+11</f>
        <v>14</v>
      </c>
      <c r="C87" s="12">
        <f>B87</f>
        <v>14</v>
      </c>
      <c r="D87" s="14"/>
      <c r="E87" s="14"/>
      <c r="F87" s="14"/>
      <c r="G87" s="14">
        <v>1</v>
      </c>
      <c r="H87" s="90"/>
      <c r="I87" s="98"/>
      <c r="J87" s="14"/>
      <c r="K87" s="16"/>
      <c r="L87" s="16">
        <v>1</v>
      </c>
      <c r="M87" s="16">
        <v>1</v>
      </c>
      <c r="N87" s="16"/>
    </row>
    <row r="88" spans="1:14">
      <c r="A88" s="11" t="s">
        <v>22</v>
      </c>
      <c r="B88" s="124">
        <f>SUM(D88:N88)</f>
        <v>2</v>
      </c>
      <c r="C88" s="12">
        <f>B88+9</f>
        <v>11</v>
      </c>
      <c r="D88" s="14">
        <v>1</v>
      </c>
      <c r="E88" s="14"/>
      <c r="F88" s="14"/>
      <c r="G88" s="14"/>
      <c r="H88" s="90">
        <v>1</v>
      </c>
      <c r="I88" s="98"/>
      <c r="J88" s="14"/>
      <c r="K88" s="16"/>
      <c r="L88" s="16"/>
      <c r="M88" s="16"/>
      <c r="N88" s="16"/>
    </row>
    <row r="89" spans="1:14">
      <c r="A89" s="11" t="s">
        <v>23</v>
      </c>
      <c r="B89" s="124">
        <f>B87+B88</f>
        <v>16</v>
      </c>
      <c r="C89" s="12">
        <f>C87+C88</f>
        <v>25</v>
      </c>
      <c r="D89" s="14"/>
      <c r="E89" s="14"/>
      <c r="F89" s="14"/>
      <c r="G89" s="14"/>
      <c r="H89" s="90"/>
      <c r="I89" s="98"/>
      <c r="J89" s="14"/>
      <c r="K89" s="16"/>
      <c r="L89" s="16"/>
      <c r="M89" s="16"/>
      <c r="N89" s="16"/>
    </row>
    <row r="90" spans="1:14">
      <c r="A90" s="11" t="s">
        <v>24</v>
      </c>
      <c r="B90" s="124">
        <f>SUM(D90:N90)+1</f>
        <v>1</v>
      </c>
      <c r="C90" s="12">
        <f t="shared" ref="C90" si="6">B90</f>
        <v>1</v>
      </c>
      <c r="D90" s="14"/>
      <c r="E90" s="14"/>
      <c r="F90" s="14"/>
      <c r="G90" s="14"/>
      <c r="H90" s="90"/>
      <c r="I90" s="98"/>
      <c r="J90" s="14"/>
      <c r="K90" s="16"/>
      <c r="L90" s="16"/>
      <c r="M90" s="16"/>
      <c r="N90" s="16"/>
    </row>
    <row r="91" spans="1:14">
      <c r="A91" s="27" t="s">
        <v>29</v>
      </c>
      <c r="B91" s="124">
        <f>SUM(D91:N91)</f>
        <v>2</v>
      </c>
      <c r="C91" s="12"/>
      <c r="D91" s="14"/>
      <c r="E91" s="14"/>
      <c r="F91" s="14"/>
      <c r="G91" s="14">
        <v>2</v>
      </c>
      <c r="H91" s="90"/>
      <c r="I91" s="98"/>
      <c r="J91" s="14"/>
      <c r="K91" s="16"/>
      <c r="L91" s="16"/>
      <c r="M91" s="16"/>
      <c r="N91" s="16"/>
    </row>
    <row r="92" spans="1:14">
      <c r="A92" s="27" t="s">
        <v>30</v>
      </c>
      <c r="B92" s="124">
        <f>SUM(D92:N92)</f>
        <v>2</v>
      </c>
      <c r="C92" s="12"/>
      <c r="D92" s="14"/>
      <c r="E92" s="14"/>
      <c r="F92" s="14"/>
      <c r="G92" s="14">
        <v>2</v>
      </c>
      <c r="H92" s="90"/>
      <c r="I92" s="98"/>
      <c r="J92" s="14"/>
      <c r="K92" s="16"/>
      <c r="L92" s="16"/>
      <c r="M92" s="16"/>
      <c r="N92" s="16"/>
    </row>
    <row r="93" spans="1:14" ht="16.3" thickBot="1">
      <c r="A93" s="17" t="s">
        <v>25</v>
      </c>
      <c r="B93" s="126">
        <f>SUM(D93:N93)+17</f>
        <v>21</v>
      </c>
      <c r="C93" s="18">
        <f>B93+2</f>
        <v>23</v>
      </c>
      <c r="D93" s="20"/>
      <c r="E93" s="20"/>
      <c r="F93" s="20"/>
      <c r="G93" s="20">
        <v>4</v>
      </c>
      <c r="H93" s="91"/>
      <c r="I93" s="99"/>
      <c r="J93" s="20"/>
      <c r="K93" s="22"/>
      <c r="L93" s="22"/>
      <c r="M93" s="22"/>
      <c r="N93" s="22"/>
    </row>
    <row r="94" spans="1:14" ht="21.1">
      <c r="A94" s="4" t="s">
        <v>305</v>
      </c>
      <c r="B94" s="123"/>
      <c r="C94" s="29"/>
      <c r="D94" s="26"/>
      <c r="E94" s="26">
        <v>21</v>
      </c>
      <c r="F94" s="26">
        <v>21</v>
      </c>
      <c r="G94" s="26">
        <v>21</v>
      </c>
      <c r="H94" s="92"/>
      <c r="I94" s="100"/>
      <c r="J94" s="26" t="s">
        <v>303</v>
      </c>
      <c r="K94" s="25" t="s">
        <v>301</v>
      </c>
      <c r="L94" s="25"/>
      <c r="M94" s="25"/>
      <c r="N94" s="25" t="s">
        <v>303</v>
      </c>
    </row>
    <row r="95" spans="1:14">
      <c r="A95" s="11" t="s">
        <v>21</v>
      </c>
      <c r="B95" s="124">
        <f>SUM(D95:N95)+3</f>
        <v>5</v>
      </c>
      <c r="C95" s="12">
        <f>B95</f>
        <v>5</v>
      </c>
      <c r="D95" s="14"/>
      <c r="E95" s="14"/>
      <c r="F95" s="14"/>
      <c r="G95" s="14"/>
      <c r="H95" s="90"/>
      <c r="I95" s="98"/>
      <c r="J95" s="14">
        <v>1</v>
      </c>
      <c r="K95" s="16"/>
      <c r="L95" s="16"/>
      <c r="M95" s="16"/>
      <c r="N95" s="16">
        <v>1</v>
      </c>
    </row>
    <row r="96" spans="1:14">
      <c r="A96" s="11" t="s">
        <v>22</v>
      </c>
      <c r="B96" s="124">
        <f>SUM(D96:N96)+10</f>
        <v>14</v>
      </c>
      <c r="C96" s="12">
        <f>B96</f>
        <v>14</v>
      </c>
      <c r="D96" s="14"/>
      <c r="E96" s="14">
        <v>1</v>
      </c>
      <c r="F96" s="14">
        <v>1</v>
      </c>
      <c r="G96" s="14">
        <v>1</v>
      </c>
      <c r="H96" s="90"/>
      <c r="I96" s="98"/>
      <c r="J96" s="14"/>
      <c r="K96" s="16">
        <v>1</v>
      </c>
      <c r="L96" s="16"/>
      <c r="M96" s="16"/>
      <c r="N96" s="16"/>
    </row>
    <row r="97" spans="1:14">
      <c r="A97" s="11" t="s">
        <v>23</v>
      </c>
      <c r="B97" s="124">
        <f>B95+B96</f>
        <v>19</v>
      </c>
      <c r="C97" s="12">
        <f>C95+C96</f>
        <v>19</v>
      </c>
      <c r="D97" s="14"/>
      <c r="E97" s="14"/>
      <c r="F97" s="14"/>
      <c r="G97" s="14"/>
      <c r="H97" s="90"/>
      <c r="I97" s="98"/>
      <c r="J97" s="14"/>
      <c r="K97" s="16"/>
      <c r="L97" s="16"/>
      <c r="M97" s="16"/>
      <c r="N97" s="16"/>
    </row>
    <row r="98" spans="1:14">
      <c r="A98" s="11" t="s">
        <v>24</v>
      </c>
      <c r="B98" s="124">
        <f>SUM(D98:N98)+2</f>
        <v>3</v>
      </c>
      <c r="C98" s="12">
        <f>B98</f>
        <v>3</v>
      </c>
      <c r="D98" s="14"/>
      <c r="E98" s="14">
        <v>1</v>
      </c>
      <c r="F98" s="14"/>
      <c r="G98" s="14"/>
      <c r="H98" s="90"/>
      <c r="I98" s="98"/>
      <c r="J98" s="14"/>
      <c r="K98" s="16"/>
      <c r="L98" s="16"/>
      <c r="M98" s="16"/>
      <c r="N98" s="16"/>
    </row>
    <row r="99" spans="1:14" ht="16.3" thickBot="1">
      <c r="A99" s="17" t="s">
        <v>25</v>
      </c>
      <c r="B99" s="126">
        <f>SUM(D99:N99)+10</f>
        <v>15</v>
      </c>
      <c r="C99" s="12">
        <f>B99</f>
        <v>15</v>
      </c>
      <c r="D99" s="20"/>
      <c r="E99" s="20">
        <v>5</v>
      </c>
      <c r="F99" s="20"/>
      <c r="G99" s="20"/>
      <c r="H99" s="91"/>
      <c r="I99" s="99"/>
      <c r="J99" s="20"/>
      <c r="K99" s="22"/>
      <c r="L99" s="22"/>
      <c r="M99" s="22"/>
      <c r="N99" s="22"/>
    </row>
    <row r="100" spans="1:14" ht="21.1">
      <c r="A100" s="4" t="s">
        <v>151</v>
      </c>
      <c r="B100" s="123"/>
      <c r="C100" s="29"/>
      <c r="D100" s="26"/>
      <c r="E100" s="26"/>
      <c r="F100" s="26"/>
      <c r="G100" s="26" t="s">
        <v>285</v>
      </c>
      <c r="H100" s="92"/>
      <c r="I100" s="100"/>
      <c r="J100" s="26"/>
      <c r="K100" s="25">
        <v>17</v>
      </c>
      <c r="L100" s="25">
        <v>17</v>
      </c>
      <c r="M100" s="25">
        <v>17</v>
      </c>
      <c r="N100" s="25" t="s">
        <v>298</v>
      </c>
    </row>
    <row r="101" spans="1:14">
      <c r="A101" s="11" t="s">
        <v>21</v>
      </c>
      <c r="B101" s="124">
        <f>SUM(D101:N101)</f>
        <v>1</v>
      </c>
      <c r="C101" s="12">
        <f>B101</f>
        <v>1</v>
      </c>
      <c r="D101" s="14"/>
      <c r="E101" s="14"/>
      <c r="F101" s="14"/>
      <c r="G101" s="14"/>
      <c r="H101" s="90"/>
      <c r="I101" s="98"/>
      <c r="J101" s="14"/>
      <c r="K101" s="16"/>
      <c r="L101" s="16"/>
      <c r="M101" s="16"/>
      <c r="N101" s="16">
        <v>1</v>
      </c>
    </row>
    <row r="102" spans="1:14">
      <c r="A102" s="11" t="s">
        <v>22</v>
      </c>
      <c r="B102" s="124">
        <f>SUM(D102:N102)</f>
        <v>4</v>
      </c>
      <c r="C102" s="12">
        <f t="shared" ref="C102:C105" si="7">B102</f>
        <v>4</v>
      </c>
      <c r="D102" s="14"/>
      <c r="E102" s="14"/>
      <c r="F102" s="14"/>
      <c r="G102" s="14">
        <v>1</v>
      </c>
      <c r="H102" s="90"/>
      <c r="I102" s="98"/>
      <c r="J102" s="14"/>
      <c r="K102" s="16">
        <v>1</v>
      </c>
      <c r="L102" s="16">
        <v>1</v>
      </c>
      <c r="M102" s="16">
        <v>1</v>
      </c>
      <c r="N102" s="16"/>
    </row>
    <row r="103" spans="1:14">
      <c r="A103" s="11" t="s">
        <v>23</v>
      </c>
      <c r="B103" s="124">
        <f>B101+B102</f>
        <v>5</v>
      </c>
      <c r="C103" s="12">
        <f>B103</f>
        <v>5</v>
      </c>
      <c r="D103" s="14"/>
      <c r="E103" s="14"/>
      <c r="F103" s="14"/>
      <c r="G103" s="14"/>
      <c r="H103" s="90"/>
      <c r="I103" s="98"/>
      <c r="J103" s="14"/>
      <c r="K103" s="16"/>
      <c r="L103" s="16"/>
      <c r="M103" s="16"/>
      <c r="N103" s="16"/>
    </row>
    <row r="104" spans="1:14">
      <c r="A104" s="11" t="s">
        <v>24</v>
      </c>
      <c r="B104" s="124">
        <f>SUM(D104:N104)</f>
        <v>0</v>
      </c>
      <c r="C104" s="12">
        <f t="shared" si="7"/>
        <v>0</v>
      </c>
      <c r="D104" s="14"/>
      <c r="E104" s="14"/>
      <c r="F104" s="14"/>
      <c r="G104" s="14"/>
      <c r="H104" s="90"/>
      <c r="I104" s="98"/>
      <c r="J104" s="14"/>
      <c r="K104" s="16"/>
      <c r="L104" s="16"/>
      <c r="M104" s="16"/>
      <c r="N104" s="16"/>
    </row>
    <row r="105" spans="1:14" ht="16.3" thickBot="1">
      <c r="A105" s="17" t="s">
        <v>25</v>
      </c>
      <c r="B105" s="126">
        <f>SUM(D105:N105)</f>
        <v>0</v>
      </c>
      <c r="C105" s="12">
        <f t="shared" si="7"/>
        <v>0</v>
      </c>
      <c r="D105" s="20"/>
      <c r="E105" s="20"/>
      <c r="F105" s="20"/>
      <c r="G105" s="20"/>
      <c r="H105" s="91"/>
      <c r="I105" s="99"/>
      <c r="J105" s="20"/>
      <c r="K105" s="22"/>
      <c r="L105" s="22"/>
      <c r="M105" s="22"/>
      <c r="N105" s="22"/>
    </row>
    <row r="106" spans="1:14" ht="21.1">
      <c r="A106" s="4" t="s">
        <v>152</v>
      </c>
      <c r="B106" s="123"/>
      <c r="C106" s="29"/>
      <c r="D106" s="26" t="s">
        <v>285</v>
      </c>
      <c r="E106" s="26">
        <v>17</v>
      </c>
      <c r="F106" s="26">
        <v>17</v>
      </c>
      <c r="G106" s="26"/>
      <c r="H106" s="92">
        <v>17</v>
      </c>
      <c r="I106" s="100"/>
      <c r="J106" s="26">
        <v>17</v>
      </c>
      <c r="K106" s="25"/>
      <c r="L106" s="25" t="s">
        <v>298</v>
      </c>
      <c r="M106" s="25" t="s">
        <v>298</v>
      </c>
      <c r="N106" s="25"/>
    </row>
    <row r="107" spans="1:14">
      <c r="A107" s="11" t="s">
        <v>21</v>
      </c>
      <c r="B107" s="124">
        <f>SUM(D107:N107)</f>
        <v>2</v>
      </c>
      <c r="C107" s="12">
        <f>B107+12</f>
        <v>14</v>
      </c>
      <c r="D107" s="14"/>
      <c r="E107" s="14"/>
      <c r="F107" s="14"/>
      <c r="G107" s="14"/>
      <c r="H107" s="90"/>
      <c r="I107" s="98"/>
      <c r="J107" s="14"/>
      <c r="K107" s="16"/>
      <c r="L107" s="16">
        <v>1</v>
      </c>
      <c r="M107" s="16">
        <v>1</v>
      </c>
      <c r="N107" s="16"/>
    </row>
    <row r="108" spans="1:14">
      <c r="A108" s="11" t="s">
        <v>22</v>
      </c>
      <c r="B108" s="124">
        <f>SUM(D108:N108)</f>
        <v>5</v>
      </c>
      <c r="C108" s="12">
        <f>B108+7</f>
        <v>12</v>
      </c>
      <c r="D108" s="14">
        <v>1</v>
      </c>
      <c r="E108" s="14">
        <v>1</v>
      </c>
      <c r="F108" s="14">
        <v>1</v>
      </c>
      <c r="G108" s="14"/>
      <c r="H108" s="90">
        <v>1</v>
      </c>
      <c r="I108" s="98"/>
      <c r="J108" s="14">
        <v>1</v>
      </c>
      <c r="K108" s="16"/>
      <c r="L108" s="16"/>
      <c r="M108" s="16"/>
      <c r="N108" s="16"/>
    </row>
    <row r="109" spans="1:14">
      <c r="A109" s="11" t="s">
        <v>23</v>
      </c>
      <c r="B109" s="124">
        <f>B107+B108</f>
        <v>7</v>
      </c>
      <c r="C109" s="12">
        <f>C107+C108</f>
        <v>26</v>
      </c>
      <c r="D109" s="14"/>
      <c r="E109" s="14"/>
      <c r="F109" s="14"/>
      <c r="G109" s="14"/>
      <c r="H109" s="90"/>
      <c r="I109" s="98"/>
      <c r="J109" s="14"/>
      <c r="K109" s="16"/>
      <c r="L109" s="16"/>
      <c r="M109" s="16"/>
      <c r="N109" s="16"/>
    </row>
    <row r="110" spans="1:14">
      <c r="A110" s="11" t="s">
        <v>24</v>
      </c>
      <c r="B110" s="124">
        <f>SUM(D110:N110)</f>
        <v>0</v>
      </c>
      <c r="C110" s="12">
        <f>B110</f>
        <v>0</v>
      </c>
      <c r="D110" s="14"/>
      <c r="E110" s="14"/>
      <c r="F110" s="14"/>
      <c r="G110" s="14"/>
      <c r="H110" s="90"/>
      <c r="I110" s="98"/>
      <c r="J110" s="14"/>
      <c r="K110" s="16"/>
      <c r="L110" s="16"/>
      <c r="M110" s="16"/>
      <c r="N110" s="16"/>
    </row>
    <row r="111" spans="1:14" ht="16.3" thickBot="1">
      <c r="A111" s="17" t="s">
        <v>25</v>
      </c>
      <c r="B111" s="126">
        <f>SUM(D111:N111)</f>
        <v>0</v>
      </c>
      <c r="C111" s="12">
        <f t="shared" ref="C111" si="8">B111</f>
        <v>0</v>
      </c>
      <c r="D111" s="20"/>
      <c r="E111" s="20"/>
      <c r="F111" s="20"/>
      <c r="G111" s="20"/>
      <c r="H111" s="91"/>
      <c r="I111" s="99"/>
      <c r="J111" s="20"/>
      <c r="K111" s="22"/>
      <c r="L111" s="22"/>
      <c r="M111" s="22"/>
      <c r="N111" s="22"/>
    </row>
    <row r="112" spans="1:14" ht="21.1">
      <c r="A112" s="4" t="s">
        <v>85</v>
      </c>
      <c r="B112" s="123"/>
      <c r="C112" s="29"/>
      <c r="D112" s="26" t="s">
        <v>253</v>
      </c>
      <c r="E112" s="26" t="s">
        <v>298</v>
      </c>
      <c r="F112" s="26" t="s">
        <v>298</v>
      </c>
      <c r="G112" s="26" t="s">
        <v>298</v>
      </c>
      <c r="H112" s="92" t="s">
        <v>298</v>
      </c>
      <c r="I112" s="100"/>
      <c r="J112" s="26" t="s">
        <v>298</v>
      </c>
      <c r="K112" s="25" t="s">
        <v>298</v>
      </c>
      <c r="L112" s="25"/>
      <c r="M112" s="25"/>
      <c r="N112" s="25"/>
    </row>
    <row r="113" spans="1:14">
      <c r="A113" s="11" t="s">
        <v>21</v>
      </c>
      <c r="B113" s="124">
        <f>SUM(D113:N113)</f>
        <v>7</v>
      </c>
      <c r="C113" s="12">
        <f>B113+25</f>
        <v>32</v>
      </c>
      <c r="D113" s="14">
        <v>1</v>
      </c>
      <c r="E113" s="14">
        <v>1</v>
      </c>
      <c r="F113" s="14">
        <v>1</v>
      </c>
      <c r="G113" s="14">
        <v>1</v>
      </c>
      <c r="H113" s="90">
        <v>1</v>
      </c>
      <c r="I113" s="98"/>
      <c r="J113" s="14">
        <v>1</v>
      </c>
      <c r="K113" s="16">
        <v>1</v>
      </c>
      <c r="L113" s="16"/>
      <c r="M113" s="16"/>
      <c r="N113" s="16"/>
    </row>
    <row r="114" spans="1:14">
      <c r="A114" s="11" t="s">
        <v>22</v>
      </c>
      <c r="B114" s="124">
        <f>SUM(D114:N114)</f>
        <v>0</v>
      </c>
      <c r="C114" s="12">
        <f>B114+7</f>
        <v>7</v>
      </c>
      <c r="D114" s="14"/>
      <c r="E114" s="14"/>
      <c r="F114" s="14"/>
      <c r="G114" s="14"/>
      <c r="H114" s="90"/>
      <c r="I114" s="98"/>
      <c r="J114" s="14"/>
      <c r="K114" s="16"/>
      <c r="L114" s="16"/>
      <c r="M114" s="16"/>
      <c r="N114" s="16"/>
    </row>
    <row r="115" spans="1:14">
      <c r="A115" s="11" t="s">
        <v>23</v>
      </c>
      <c r="B115" s="124">
        <f>B113+B114</f>
        <v>7</v>
      </c>
      <c r="C115" s="12">
        <f>C113+C114</f>
        <v>39</v>
      </c>
      <c r="D115" s="14"/>
      <c r="E115" s="14"/>
      <c r="F115" s="14"/>
      <c r="G115" s="14"/>
      <c r="H115" s="90"/>
      <c r="I115" s="98"/>
      <c r="J115" s="14"/>
      <c r="K115" s="16"/>
      <c r="L115" s="16"/>
      <c r="M115" s="16"/>
      <c r="N115" s="16"/>
    </row>
    <row r="116" spans="1:14">
      <c r="A116" s="11" t="s">
        <v>24</v>
      </c>
      <c r="B116" s="124">
        <f>SUM(D116:N116)</f>
        <v>1</v>
      </c>
      <c r="C116" s="12">
        <f>B116+4</f>
        <v>5</v>
      </c>
      <c r="D116" s="14"/>
      <c r="E116" s="14"/>
      <c r="F116" s="14"/>
      <c r="G116" s="14"/>
      <c r="H116" s="90">
        <v>1</v>
      </c>
      <c r="I116" s="98"/>
      <c r="J116" s="14"/>
      <c r="K116" s="16"/>
      <c r="L116" s="16"/>
      <c r="M116" s="16"/>
      <c r="N116" s="16"/>
    </row>
    <row r="117" spans="1:14" ht="16.3" thickBot="1">
      <c r="A117" s="17" t="s">
        <v>25</v>
      </c>
      <c r="B117" s="126">
        <f>SUM(D117:N117)</f>
        <v>5</v>
      </c>
      <c r="C117" s="12">
        <f>B117+20</f>
        <v>25</v>
      </c>
      <c r="D117" s="20"/>
      <c r="E117" s="20"/>
      <c r="F117" s="20"/>
      <c r="G117" s="20"/>
      <c r="H117" s="91">
        <v>5</v>
      </c>
      <c r="I117" s="99"/>
      <c r="J117" s="20"/>
      <c r="K117" s="22"/>
      <c r="L117" s="22"/>
      <c r="M117" s="22"/>
      <c r="N117" s="22"/>
    </row>
    <row r="118" spans="1:14" ht="21.1">
      <c r="A118" s="4" t="s">
        <v>36</v>
      </c>
      <c r="B118" s="123"/>
      <c r="C118" s="29"/>
      <c r="D118" s="26">
        <v>18</v>
      </c>
      <c r="E118" s="26"/>
      <c r="F118" s="26"/>
      <c r="G118" s="26"/>
      <c r="H118" s="92"/>
      <c r="I118" s="100"/>
      <c r="J118" s="26"/>
      <c r="K118" s="25"/>
      <c r="L118" s="25"/>
      <c r="M118" s="25"/>
      <c r="N118" s="25">
        <v>17</v>
      </c>
    </row>
    <row r="119" spans="1:14">
      <c r="A119" s="11" t="s">
        <v>21</v>
      </c>
      <c r="B119" s="124">
        <f>SUM(D119:N119)+4</f>
        <v>4</v>
      </c>
      <c r="C119" s="12">
        <f>B119</f>
        <v>4</v>
      </c>
      <c r="D119" s="14"/>
      <c r="E119" s="14"/>
      <c r="F119" s="14"/>
      <c r="G119" s="14"/>
      <c r="H119" s="90"/>
      <c r="I119" s="98"/>
      <c r="J119" s="14"/>
      <c r="K119" s="16"/>
      <c r="L119" s="16"/>
      <c r="M119" s="16"/>
      <c r="N119" s="16"/>
    </row>
    <row r="120" spans="1:14">
      <c r="A120" s="11" t="s">
        <v>22</v>
      </c>
      <c r="B120" s="124">
        <f>SUM(D120:N120)+3</f>
        <v>5</v>
      </c>
      <c r="C120" s="12">
        <f t="shared" ref="C120:C123" si="9">B120</f>
        <v>5</v>
      </c>
      <c r="D120" s="14">
        <v>1</v>
      </c>
      <c r="E120" s="14"/>
      <c r="F120" s="14"/>
      <c r="G120" s="14"/>
      <c r="H120" s="90"/>
      <c r="I120" s="98"/>
      <c r="J120" s="14"/>
      <c r="K120" s="16"/>
      <c r="L120" s="16"/>
      <c r="M120" s="16"/>
      <c r="N120" s="16">
        <v>1</v>
      </c>
    </row>
    <row r="121" spans="1:14">
      <c r="A121" s="11" t="s">
        <v>23</v>
      </c>
      <c r="B121" s="124">
        <f>B119+B120</f>
        <v>9</v>
      </c>
      <c r="C121" s="12">
        <f t="shared" si="9"/>
        <v>9</v>
      </c>
      <c r="D121" s="14"/>
      <c r="E121" s="14"/>
      <c r="F121" s="14"/>
      <c r="G121" s="14"/>
      <c r="H121" s="90"/>
      <c r="I121" s="98"/>
      <c r="J121" s="14"/>
      <c r="K121" s="16"/>
      <c r="L121" s="16"/>
      <c r="M121" s="16"/>
      <c r="N121" s="16"/>
    </row>
    <row r="122" spans="1:14">
      <c r="A122" s="11" t="s">
        <v>24</v>
      </c>
      <c r="B122" s="124">
        <f>SUM(D122:N122)</f>
        <v>0</v>
      </c>
      <c r="C122" s="12">
        <f t="shared" si="9"/>
        <v>0</v>
      </c>
      <c r="D122" s="14"/>
      <c r="E122" s="14"/>
      <c r="F122" s="14"/>
      <c r="G122" s="14"/>
      <c r="H122" s="90"/>
      <c r="I122" s="98"/>
      <c r="J122" s="14"/>
      <c r="K122" s="16"/>
      <c r="L122" s="16"/>
      <c r="M122" s="16"/>
      <c r="N122" s="16"/>
    </row>
    <row r="123" spans="1:14" ht="16.3" thickBot="1">
      <c r="A123" s="17" t="s">
        <v>25</v>
      </c>
      <c r="B123" s="126">
        <f>SUM(D123:N123)</f>
        <v>0</v>
      </c>
      <c r="C123" s="12">
        <f t="shared" si="9"/>
        <v>0</v>
      </c>
      <c r="D123" s="20"/>
      <c r="E123" s="20"/>
      <c r="F123" s="20"/>
      <c r="G123" s="20"/>
      <c r="H123" s="91"/>
      <c r="I123" s="99"/>
      <c r="J123" s="20"/>
      <c r="K123" s="22"/>
      <c r="L123" s="22"/>
      <c r="M123" s="22"/>
      <c r="N123" s="22"/>
    </row>
    <row r="124" spans="1:14" ht="21.1">
      <c r="A124" s="4" t="s">
        <v>83</v>
      </c>
      <c r="B124" s="123"/>
      <c r="C124" s="29"/>
      <c r="D124" s="26"/>
      <c r="E124" s="26" t="s">
        <v>286</v>
      </c>
      <c r="F124" s="26">
        <v>18</v>
      </c>
      <c r="G124" s="26">
        <v>18</v>
      </c>
      <c r="H124" s="92">
        <v>18</v>
      </c>
      <c r="I124" s="100"/>
      <c r="J124" s="26">
        <v>18</v>
      </c>
      <c r="K124" s="25">
        <v>18</v>
      </c>
      <c r="L124" s="25">
        <v>18</v>
      </c>
      <c r="M124" s="25">
        <v>18</v>
      </c>
      <c r="N124" s="25" t="s">
        <v>271</v>
      </c>
    </row>
    <row r="125" spans="1:14">
      <c r="A125" s="11" t="s">
        <v>21</v>
      </c>
      <c r="B125" s="124">
        <f>SUM(D125:N125)</f>
        <v>1</v>
      </c>
      <c r="C125" s="12">
        <f>B125</f>
        <v>1</v>
      </c>
      <c r="D125" s="14"/>
      <c r="E125" s="14"/>
      <c r="F125" s="14"/>
      <c r="G125" s="14"/>
      <c r="H125" s="90"/>
      <c r="I125" s="98"/>
      <c r="J125" s="14"/>
      <c r="K125" s="16"/>
      <c r="L125" s="16"/>
      <c r="M125" s="16"/>
      <c r="N125" s="16">
        <v>1</v>
      </c>
    </row>
    <row r="126" spans="1:14">
      <c r="A126" s="11" t="s">
        <v>22</v>
      </c>
      <c r="B126" s="124">
        <f>SUM(D126:N126)</f>
        <v>8</v>
      </c>
      <c r="C126" s="12">
        <f>B126+13</f>
        <v>21</v>
      </c>
      <c r="D126" s="14"/>
      <c r="E126" s="14">
        <v>1</v>
      </c>
      <c r="F126" s="14">
        <v>1</v>
      </c>
      <c r="G126" s="14">
        <v>1</v>
      </c>
      <c r="H126" s="90">
        <v>1</v>
      </c>
      <c r="I126" s="98"/>
      <c r="J126" s="14">
        <v>1</v>
      </c>
      <c r="K126" s="16">
        <v>1</v>
      </c>
      <c r="L126" s="16">
        <v>1</v>
      </c>
      <c r="M126" s="16">
        <v>1</v>
      </c>
      <c r="N126" s="16"/>
    </row>
    <row r="127" spans="1:14">
      <c r="A127" s="11" t="s">
        <v>23</v>
      </c>
      <c r="B127" s="124">
        <f>B125+B126</f>
        <v>9</v>
      </c>
      <c r="C127" s="12">
        <f>C125+C126</f>
        <v>22</v>
      </c>
      <c r="D127" s="14"/>
      <c r="E127" s="14"/>
      <c r="F127" s="14"/>
      <c r="G127" s="14"/>
      <c r="H127" s="90"/>
      <c r="I127" s="98"/>
      <c r="J127" s="14"/>
      <c r="K127" s="16"/>
      <c r="L127" s="16"/>
      <c r="M127" s="16"/>
      <c r="N127" s="16"/>
    </row>
    <row r="128" spans="1:14">
      <c r="A128" s="11" t="s">
        <v>24</v>
      </c>
      <c r="B128" s="124">
        <f>SUM(D128:N128)</f>
        <v>0</v>
      </c>
      <c r="C128" s="12">
        <f t="shared" ref="C128:C129" si="10">B128</f>
        <v>0</v>
      </c>
      <c r="D128" s="14"/>
      <c r="E128" s="14"/>
      <c r="F128" s="14"/>
      <c r="G128" s="14"/>
      <c r="H128" s="90"/>
      <c r="I128" s="98"/>
      <c r="J128" s="14"/>
      <c r="K128" s="16"/>
      <c r="L128" s="16"/>
      <c r="M128" s="16"/>
      <c r="N128" s="16"/>
    </row>
    <row r="129" spans="1:14" ht="16.3" thickBot="1">
      <c r="A129" s="17" t="s">
        <v>25</v>
      </c>
      <c r="B129" s="126">
        <f>SUM(D129:N129)</f>
        <v>0</v>
      </c>
      <c r="C129" s="12">
        <f t="shared" si="10"/>
        <v>0</v>
      </c>
      <c r="D129" s="20"/>
      <c r="E129" s="20"/>
      <c r="F129" s="20"/>
      <c r="G129" s="20"/>
      <c r="H129" s="91"/>
      <c r="I129" s="99"/>
      <c r="J129" s="20"/>
      <c r="K129" s="22"/>
      <c r="L129" s="22"/>
      <c r="M129" s="22"/>
      <c r="N129" s="22"/>
    </row>
    <row r="130" spans="1:14" ht="21.1">
      <c r="A130" s="23" t="s">
        <v>37</v>
      </c>
      <c r="B130" s="125"/>
      <c r="C130" s="24"/>
      <c r="D130" s="14" t="s">
        <v>271</v>
      </c>
      <c r="E130" s="14" t="s">
        <v>271</v>
      </c>
      <c r="F130" s="14" t="s">
        <v>271</v>
      </c>
      <c r="G130" s="14" t="s">
        <v>271</v>
      </c>
      <c r="H130" s="90" t="s">
        <v>271</v>
      </c>
      <c r="I130" s="98"/>
      <c r="J130" s="14" t="s">
        <v>271</v>
      </c>
      <c r="K130" s="16" t="s">
        <v>271</v>
      </c>
      <c r="L130" s="16" t="s">
        <v>271</v>
      </c>
      <c r="M130" s="16" t="s">
        <v>271</v>
      </c>
      <c r="N130" s="16">
        <v>18</v>
      </c>
    </row>
    <row r="131" spans="1:14">
      <c r="A131" s="27" t="s">
        <v>21</v>
      </c>
      <c r="B131" s="124">
        <f>SUM(D131:N131)+8</f>
        <v>17</v>
      </c>
      <c r="C131" s="12">
        <f>B131+49</f>
        <v>66</v>
      </c>
      <c r="D131" s="14">
        <v>1</v>
      </c>
      <c r="E131" s="14">
        <v>1</v>
      </c>
      <c r="F131" s="14">
        <v>1</v>
      </c>
      <c r="G131" s="14">
        <v>1</v>
      </c>
      <c r="H131" s="90">
        <v>1</v>
      </c>
      <c r="I131" s="98"/>
      <c r="J131" s="14">
        <v>1</v>
      </c>
      <c r="K131" s="16">
        <v>1</v>
      </c>
      <c r="L131" s="16">
        <v>1</v>
      </c>
      <c r="M131" s="16">
        <v>1</v>
      </c>
      <c r="N131" s="16"/>
    </row>
    <row r="132" spans="1:14">
      <c r="A132" s="27" t="s">
        <v>22</v>
      </c>
      <c r="B132" s="124">
        <f>SUM(D132:N132)+1</f>
        <v>2</v>
      </c>
      <c r="C132" s="12">
        <f>B132+21</f>
        <v>23</v>
      </c>
      <c r="D132" s="14"/>
      <c r="E132" s="14"/>
      <c r="F132" s="14"/>
      <c r="G132" s="14"/>
      <c r="H132" s="90"/>
      <c r="I132" s="98"/>
      <c r="J132" s="14"/>
      <c r="K132" s="16"/>
      <c r="L132" s="16"/>
      <c r="M132" s="16"/>
      <c r="N132" s="16">
        <v>1</v>
      </c>
    </row>
    <row r="133" spans="1:14">
      <c r="A133" s="27" t="s">
        <v>23</v>
      </c>
      <c r="B133" s="124">
        <f>B131+B132</f>
        <v>19</v>
      </c>
      <c r="C133" s="12">
        <f>C131+C132</f>
        <v>89</v>
      </c>
      <c r="D133" s="14"/>
      <c r="E133" s="14"/>
      <c r="F133" s="14"/>
      <c r="G133" s="14"/>
      <c r="H133" s="90"/>
      <c r="I133" s="98"/>
      <c r="J133" s="14"/>
      <c r="K133" s="16"/>
      <c r="L133" s="16"/>
      <c r="M133" s="16"/>
      <c r="N133" s="16"/>
    </row>
    <row r="134" spans="1:14">
      <c r="A134" s="27" t="s">
        <v>24</v>
      </c>
      <c r="B134" s="124">
        <f>SUM(D134:N134)</f>
        <v>0</v>
      </c>
      <c r="C134" s="12">
        <f>B134+18</f>
        <v>18</v>
      </c>
      <c r="D134" s="14"/>
      <c r="E134" s="14"/>
      <c r="F134" s="14"/>
      <c r="G134" s="14"/>
      <c r="H134" s="90"/>
      <c r="I134" s="98"/>
      <c r="J134" s="14"/>
      <c r="K134" s="16"/>
      <c r="L134" s="16"/>
      <c r="M134" s="16"/>
      <c r="N134" s="16"/>
    </row>
    <row r="135" spans="1:14" ht="16.3" thickBot="1">
      <c r="A135" s="28" t="s">
        <v>25</v>
      </c>
      <c r="B135" s="126">
        <f>SUM(D135:N135)</f>
        <v>0</v>
      </c>
      <c r="C135" s="18">
        <f>B135+92</f>
        <v>92</v>
      </c>
      <c r="D135" s="20"/>
      <c r="E135" s="20"/>
      <c r="F135" s="20"/>
      <c r="G135" s="20"/>
      <c r="H135" s="91"/>
      <c r="I135" s="99"/>
      <c r="J135" s="20"/>
      <c r="K135" s="22"/>
      <c r="L135" s="22"/>
      <c r="M135" s="22"/>
      <c r="N135" s="22"/>
    </row>
    <row r="136" spans="1:14" ht="21.1">
      <c r="A136" s="4" t="s">
        <v>153</v>
      </c>
      <c r="B136" s="123"/>
      <c r="C136" s="29"/>
      <c r="D136" s="26" t="s">
        <v>282</v>
      </c>
      <c r="E136" s="26">
        <v>16</v>
      </c>
      <c r="F136" s="26">
        <v>16</v>
      </c>
      <c r="G136" s="26">
        <v>16</v>
      </c>
      <c r="H136" s="92" t="s">
        <v>309</v>
      </c>
      <c r="I136" s="100"/>
      <c r="J136" s="26" t="s">
        <v>309</v>
      </c>
      <c r="K136" s="25"/>
      <c r="L136" s="25"/>
      <c r="M136" s="25"/>
      <c r="N136" s="25"/>
    </row>
    <row r="137" spans="1:14">
      <c r="A137" s="11" t="s">
        <v>21</v>
      </c>
      <c r="B137" s="124">
        <f>SUM(D137:N137)</f>
        <v>2</v>
      </c>
      <c r="C137" s="12">
        <f>B137</f>
        <v>2</v>
      </c>
      <c r="D137" s="14"/>
      <c r="E137" s="14"/>
      <c r="F137" s="14"/>
      <c r="G137" s="14"/>
      <c r="H137" s="90">
        <v>1</v>
      </c>
      <c r="I137" s="98"/>
      <c r="J137" s="14">
        <v>1</v>
      </c>
      <c r="K137" s="16"/>
      <c r="L137" s="16"/>
      <c r="M137" s="16"/>
      <c r="N137" s="16"/>
    </row>
    <row r="138" spans="1:14">
      <c r="A138" s="11" t="s">
        <v>22</v>
      </c>
      <c r="B138" s="124">
        <f>SUM(D138:N138)</f>
        <v>4</v>
      </c>
      <c r="C138" s="12">
        <f t="shared" ref="C138:C141" si="11">B138</f>
        <v>4</v>
      </c>
      <c r="D138" s="14">
        <v>1</v>
      </c>
      <c r="E138" s="14">
        <v>1</v>
      </c>
      <c r="F138" s="14">
        <v>1</v>
      </c>
      <c r="G138" s="14">
        <v>1</v>
      </c>
      <c r="H138" s="90"/>
      <c r="I138" s="98"/>
      <c r="J138" s="14"/>
      <c r="K138" s="16"/>
      <c r="L138" s="16"/>
      <c r="M138" s="16"/>
      <c r="N138" s="16"/>
    </row>
    <row r="139" spans="1:14">
      <c r="A139" s="11" t="s">
        <v>23</v>
      </c>
      <c r="B139" s="124">
        <f>B137+B138</f>
        <v>6</v>
      </c>
      <c r="C139" s="12">
        <f t="shared" si="11"/>
        <v>6</v>
      </c>
      <c r="D139" s="14"/>
      <c r="E139" s="14"/>
      <c r="F139" s="14"/>
      <c r="G139" s="14"/>
      <c r="H139" s="90"/>
      <c r="I139" s="98"/>
      <c r="J139" s="14"/>
      <c r="K139" s="16"/>
      <c r="L139" s="16"/>
      <c r="M139" s="16"/>
      <c r="N139" s="16"/>
    </row>
    <row r="140" spans="1:14">
      <c r="A140" s="11" t="s">
        <v>24</v>
      </c>
      <c r="B140" s="124">
        <f>SUM(D140:N140)</f>
        <v>1</v>
      </c>
      <c r="C140" s="12">
        <f t="shared" si="11"/>
        <v>1</v>
      </c>
      <c r="D140" s="14">
        <v>1</v>
      </c>
      <c r="E140" s="14"/>
      <c r="F140" s="14"/>
      <c r="G140" s="14"/>
      <c r="H140" s="90"/>
      <c r="I140" s="98"/>
      <c r="J140" s="14"/>
      <c r="K140" s="16"/>
      <c r="L140" s="16"/>
      <c r="M140" s="16"/>
      <c r="N140" s="16"/>
    </row>
    <row r="141" spans="1:14" ht="16.3" thickBot="1">
      <c r="A141" s="17" t="s">
        <v>25</v>
      </c>
      <c r="B141" s="126">
        <f>SUM(D141:N141)</f>
        <v>5</v>
      </c>
      <c r="C141" s="12">
        <f t="shared" si="11"/>
        <v>5</v>
      </c>
      <c r="D141" s="20">
        <v>5</v>
      </c>
      <c r="E141" s="20"/>
      <c r="F141" s="20"/>
      <c r="G141" s="20"/>
      <c r="H141" s="91"/>
      <c r="I141" s="99"/>
      <c r="J141" s="20"/>
      <c r="K141" s="22"/>
      <c r="L141" s="22"/>
      <c r="M141" s="22"/>
      <c r="N141" s="22"/>
    </row>
    <row r="142" spans="1:14" ht="21.1">
      <c r="A142" s="4" t="s">
        <v>154</v>
      </c>
      <c r="B142" s="123"/>
      <c r="C142" s="29"/>
      <c r="D142" s="26" t="s">
        <v>256</v>
      </c>
      <c r="E142" s="26"/>
      <c r="F142" s="26" t="s">
        <v>309</v>
      </c>
      <c r="G142" s="26" t="s">
        <v>309</v>
      </c>
      <c r="H142" s="92">
        <v>16</v>
      </c>
      <c r="I142" s="100"/>
      <c r="J142" s="26">
        <v>16</v>
      </c>
      <c r="K142" s="25" t="s">
        <v>309</v>
      </c>
      <c r="L142" s="25" t="s">
        <v>309</v>
      </c>
      <c r="M142" s="25" t="s">
        <v>309</v>
      </c>
      <c r="N142" s="25" t="s">
        <v>309</v>
      </c>
    </row>
    <row r="143" spans="1:14">
      <c r="A143" s="11" t="s">
        <v>21</v>
      </c>
      <c r="B143" s="124">
        <f>SUM(D143:N143)</f>
        <v>7</v>
      </c>
      <c r="C143" s="12">
        <f>B143</f>
        <v>7</v>
      </c>
      <c r="D143" s="14">
        <v>1</v>
      </c>
      <c r="E143" s="14"/>
      <c r="F143" s="14">
        <v>1</v>
      </c>
      <c r="G143" s="14">
        <v>1</v>
      </c>
      <c r="H143" s="90"/>
      <c r="I143" s="98"/>
      <c r="J143" s="14"/>
      <c r="K143" s="16">
        <v>1</v>
      </c>
      <c r="L143" s="16">
        <v>1</v>
      </c>
      <c r="M143" s="16">
        <v>1</v>
      </c>
      <c r="N143" s="16">
        <v>1</v>
      </c>
    </row>
    <row r="144" spans="1:14">
      <c r="A144" s="11" t="s">
        <v>22</v>
      </c>
      <c r="B144" s="124">
        <f>SUM(D144:N144)</f>
        <v>2</v>
      </c>
      <c r="C144" s="12">
        <f t="shared" ref="C144:C147" si="12">B144</f>
        <v>2</v>
      </c>
      <c r="D144" s="14"/>
      <c r="E144" s="14"/>
      <c r="F144" s="14"/>
      <c r="G144" s="14"/>
      <c r="H144" s="90">
        <v>1</v>
      </c>
      <c r="I144" s="98"/>
      <c r="J144" s="14">
        <v>1</v>
      </c>
      <c r="K144" s="16"/>
      <c r="L144" s="16"/>
      <c r="M144" s="16"/>
      <c r="N144" s="16"/>
    </row>
    <row r="145" spans="1:14">
      <c r="A145" s="11" t="s">
        <v>23</v>
      </c>
      <c r="B145" s="124">
        <f>B143+B144</f>
        <v>9</v>
      </c>
      <c r="C145" s="12">
        <f t="shared" si="12"/>
        <v>9</v>
      </c>
      <c r="D145" s="14"/>
      <c r="E145" s="14"/>
      <c r="F145" s="14"/>
      <c r="G145" s="14"/>
      <c r="H145" s="90"/>
      <c r="I145" s="98"/>
      <c r="J145" s="14"/>
      <c r="K145" s="16"/>
      <c r="L145" s="16"/>
      <c r="M145" s="16"/>
      <c r="N145" s="16"/>
    </row>
    <row r="146" spans="1:14">
      <c r="A146" s="11" t="s">
        <v>24</v>
      </c>
      <c r="B146" s="124">
        <f>SUM(D146:N146)</f>
        <v>6</v>
      </c>
      <c r="C146" s="12">
        <f t="shared" si="12"/>
        <v>6</v>
      </c>
      <c r="D146" s="14">
        <v>1</v>
      </c>
      <c r="E146" s="14"/>
      <c r="F146" s="14">
        <v>1</v>
      </c>
      <c r="G146" s="14"/>
      <c r="H146" s="90">
        <v>1</v>
      </c>
      <c r="I146" s="98"/>
      <c r="J146" s="14">
        <v>1</v>
      </c>
      <c r="K146" s="16">
        <v>1</v>
      </c>
      <c r="L146" s="16"/>
      <c r="M146" s="16">
        <v>1</v>
      </c>
      <c r="N146" s="16"/>
    </row>
    <row r="147" spans="1:14" ht="16.3" thickBot="1">
      <c r="A147" s="17" t="s">
        <v>25</v>
      </c>
      <c r="B147" s="126">
        <f>SUM(D147:N147)</f>
        <v>30</v>
      </c>
      <c r="C147" s="12">
        <f t="shared" si="12"/>
        <v>30</v>
      </c>
      <c r="D147" s="20">
        <v>5</v>
      </c>
      <c r="E147" s="20"/>
      <c r="F147" s="20">
        <v>5</v>
      </c>
      <c r="G147" s="20"/>
      <c r="H147" s="91">
        <v>5</v>
      </c>
      <c r="I147" s="99"/>
      <c r="J147" s="20">
        <v>5</v>
      </c>
      <c r="K147" s="22">
        <v>5</v>
      </c>
      <c r="L147" s="22"/>
      <c r="M147" s="22">
        <v>5</v>
      </c>
      <c r="N147" s="22"/>
    </row>
    <row r="148" spans="1:14" ht="21.1">
      <c r="A148" s="4" t="s">
        <v>155</v>
      </c>
      <c r="B148" s="123"/>
      <c r="C148" s="29"/>
      <c r="D148" s="26"/>
      <c r="E148" s="26" t="s">
        <v>256</v>
      </c>
      <c r="F148" s="26"/>
      <c r="G148" s="26"/>
      <c r="H148" s="92"/>
      <c r="I148" s="100"/>
      <c r="J148" s="26"/>
      <c r="K148" s="25">
        <v>16</v>
      </c>
      <c r="L148" s="25">
        <v>16</v>
      </c>
      <c r="M148" s="25">
        <v>16</v>
      </c>
      <c r="N148" s="25">
        <v>16</v>
      </c>
    </row>
    <row r="149" spans="1:14">
      <c r="A149" s="11" t="s">
        <v>21</v>
      </c>
      <c r="B149" s="124">
        <f>SUM(D149:N149)</f>
        <v>1</v>
      </c>
      <c r="C149" s="12">
        <f>B149+8</f>
        <v>9</v>
      </c>
      <c r="D149" s="14"/>
      <c r="E149" s="14">
        <v>1</v>
      </c>
      <c r="F149" s="14"/>
      <c r="G149" s="14"/>
      <c r="H149" s="90"/>
      <c r="I149" s="98"/>
      <c r="J149" s="14"/>
      <c r="K149" s="16"/>
      <c r="L149" s="16"/>
      <c r="M149" s="16"/>
      <c r="N149" s="16"/>
    </row>
    <row r="150" spans="1:14">
      <c r="A150" s="11" t="s">
        <v>22</v>
      </c>
      <c r="B150" s="124">
        <f>SUM(D150:N150)</f>
        <v>4</v>
      </c>
      <c r="C150" s="12">
        <f>B150+11</f>
        <v>15</v>
      </c>
      <c r="D150" s="14"/>
      <c r="E150" s="14"/>
      <c r="F150" s="14"/>
      <c r="G150" s="14"/>
      <c r="H150" s="90"/>
      <c r="I150" s="98"/>
      <c r="J150" s="14"/>
      <c r="K150" s="16">
        <v>1</v>
      </c>
      <c r="L150" s="16">
        <v>1</v>
      </c>
      <c r="M150" s="16">
        <v>1</v>
      </c>
      <c r="N150" s="16">
        <v>1</v>
      </c>
    </row>
    <row r="151" spans="1:14">
      <c r="A151" s="11" t="s">
        <v>23</v>
      </c>
      <c r="B151" s="124">
        <f>B149+B150</f>
        <v>5</v>
      </c>
      <c r="C151" s="12">
        <f>C149+C150</f>
        <v>24</v>
      </c>
      <c r="D151" s="14"/>
      <c r="E151" s="14"/>
      <c r="F151" s="14"/>
      <c r="G151" s="14"/>
      <c r="H151" s="90"/>
      <c r="I151" s="98"/>
      <c r="J151" s="14"/>
      <c r="K151" s="16"/>
      <c r="L151" s="16"/>
      <c r="M151" s="16"/>
      <c r="N151" s="16"/>
    </row>
    <row r="152" spans="1:14">
      <c r="A152" s="11" t="s">
        <v>24</v>
      </c>
      <c r="B152" s="124">
        <f>SUM(D152:N152)</f>
        <v>2</v>
      </c>
      <c r="C152" s="12">
        <f>B152+7</f>
        <v>9</v>
      </c>
      <c r="D152" s="14"/>
      <c r="E152" s="14">
        <v>1</v>
      </c>
      <c r="F152" s="14"/>
      <c r="G152" s="14"/>
      <c r="H152" s="90"/>
      <c r="I152" s="98"/>
      <c r="J152" s="14"/>
      <c r="K152" s="16"/>
      <c r="L152" s="16"/>
      <c r="M152" s="16"/>
      <c r="N152" s="16">
        <v>1</v>
      </c>
    </row>
    <row r="153" spans="1:14" ht="16.3" thickBot="1">
      <c r="A153" s="17" t="s">
        <v>25</v>
      </c>
      <c r="B153" s="126">
        <f>SUM(D153:N153)</f>
        <v>10</v>
      </c>
      <c r="C153" s="12">
        <f>B153+35</f>
        <v>45</v>
      </c>
      <c r="D153" s="20"/>
      <c r="E153" s="20">
        <v>5</v>
      </c>
      <c r="F153" s="20"/>
      <c r="G153" s="20"/>
      <c r="H153" s="91"/>
      <c r="I153" s="99"/>
      <c r="J153" s="20"/>
      <c r="K153" s="22"/>
      <c r="L153" s="22"/>
      <c r="M153" s="22"/>
      <c r="N153" s="22">
        <v>5</v>
      </c>
    </row>
    <row r="154" spans="1:14" ht="21.1">
      <c r="A154" s="23" t="s">
        <v>40</v>
      </c>
      <c r="B154" s="125"/>
      <c r="C154" s="24"/>
      <c r="D154" s="14" t="s">
        <v>287</v>
      </c>
      <c r="E154" s="14">
        <v>19</v>
      </c>
      <c r="F154" s="14" t="s">
        <v>329</v>
      </c>
      <c r="G154" s="14" t="s">
        <v>337</v>
      </c>
      <c r="H154" s="90" t="s">
        <v>321</v>
      </c>
      <c r="I154" s="98"/>
      <c r="J154" s="14" t="s">
        <v>317</v>
      </c>
      <c r="K154" s="16" t="s">
        <v>337</v>
      </c>
      <c r="L154" s="16" t="s">
        <v>321</v>
      </c>
      <c r="M154" s="16" t="s">
        <v>321</v>
      </c>
      <c r="N154" s="16"/>
    </row>
    <row r="155" spans="1:14">
      <c r="A155" s="27" t="s">
        <v>21</v>
      </c>
      <c r="B155" s="124">
        <f>SUM(D155:N155)</f>
        <v>7</v>
      </c>
      <c r="C155" s="12">
        <f>B155+40</f>
        <v>47</v>
      </c>
      <c r="D155" s="14"/>
      <c r="E155" s="14"/>
      <c r="F155" s="14">
        <v>1</v>
      </c>
      <c r="G155" s="14">
        <v>1</v>
      </c>
      <c r="H155" s="90">
        <v>1</v>
      </c>
      <c r="I155" s="98"/>
      <c r="J155" s="14">
        <v>1</v>
      </c>
      <c r="K155" s="16">
        <v>1</v>
      </c>
      <c r="L155" s="16">
        <v>1</v>
      </c>
      <c r="M155" s="16">
        <v>1</v>
      </c>
      <c r="N155" s="16"/>
    </row>
    <row r="156" spans="1:14">
      <c r="A156" s="27" t="s">
        <v>22</v>
      </c>
      <c r="B156" s="124">
        <f>SUM(D156:N156)</f>
        <v>2</v>
      </c>
      <c r="C156" s="12">
        <f>B156+1</f>
        <v>3</v>
      </c>
      <c r="D156" s="14">
        <v>1</v>
      </c>
      <c r="E156" s="14">
        <v>1</v>
      </c>
      <c r="F156" s="14"/>
      <c r="G156" s="14"/>
      <c r="H156" s="90"/>
      <c r="I156" s="98"/>
      <c r="J156" s="14"/>
      <c r="K156" s="16"/>
      <c r="L156" s="16"/>
      <c r="M156" s="16"/>
      <c r="N156" s="16"/>
    </row>
    <row r="157" spans="1:14">
      <c r="A157" s="27" t="s">
        <v>23</v>
      </c>
      <c r="B157" s="124">
        <f>B155+B156</f>
        <v>9</v>
      </c>
      <c r="C157" s="12">
        <f>C155+C156</f>
        <v>50</v>
      </c>
      <c r="D157" s="14"/>
      <c r="E157" s="14"/>
      <c r="F157" s="14"/>
      <c r="G157" s="14"/>
      <c r="H157" s="90"/>
      <c r="I157" s="98"/>
      <c r="J157" s="14"/>
      <c r="K157" s="16"/>
      <c r="L157" s="16"/>
      <c r="M157" s="16"/>
      <c r="N157" s="16"/>
    </row>
    <row r="158" spans="1:14">
      <c r="A158" s="27" t="s">
        <v>24</v>
      </c>
      <c r="B158" s="124">
        <f>SUM(D158:N158)</f>
        <v>0</v>
      </c>
      <c r="C158" s="12">
        <f>B158+8</f>
        <v>8</v>
      </c>
      <c r="D158" s="14"/>
      <c r="E158" s="14"/>
      <c r="F158" s="14"/>
      <c r="G158" s="14"/>
      <c r="H158" s="90"/>
      <c r="I158" s="98"/>
      <c r="J158" s="14"/>
      <c r="K158" s="16"/>
      <c r="L158" s="16"/>
      <c r="M158" s="16"/>
      <c r="N158" s="16"/>
    </row>
    <row r="159" spans="1:14" ht="16.3" thickBot="1">
      <c r="A159" s="28" t="s">
        <v>25</v>
      </c>
      <c r="B159" s="126">
        <f>SUM(D159:N159)</f>
        <v>0</v>
      </c>
      <c r="C159" s="18">
        <f>B159+42</f>
        <v>42</v>
      </c>
      <c r="D159" s="20"/>
      <c r="E159" s="20"/>
      <c r="F159" s="20"/>
      <c r="G159" s="20"/>
      <c r="H159" s="91"/>
      <c r="I159" s="99"/>
      <c r="J159" s="20"/>
      <c r="K159" s="22"/>
      <c r="L159" s="22"/>
      <c r="M159" s="22"/>
      <c r="N159" s="22"/>
    </row>
    <row r="160" spans="1:14" ht="21.1">
      <c r="A160" s="4" t="s">
        <v>156</v>
      </c>
      <c r="B160" s="123"/>
      <c r="C160" s="29"/>
      <c r="D160" s="26" t="s">
        <v>316</v>
      </c>
      <c r="E160" s="26" t="s">
        <v>317</v>
      </c>
      <c r="F160" s="26" t="s">
        <v>328</v>
      </c>
      <c r="G160" s="26" t="s">
        <v>336</v>
      </c>
      <c r="H160" s="92" t="s">
        <v>351</v>
      </c>
      <c r="I160" s="100"/>
      <c r="J160" s="26" t="s">
        <v>336</v>
      </c>
      <c r="K160" s="25" t="s">
        <v>336</v>
      </c>
      <c r="L160" s="25" t="s">
        <v>351</v>
      </c>
      <c r="M160" s="25" t="s">
        <v>383</v>
      </c>
      <c r="N160" s="25" t="s">
        <v>321</v>
      </c>
    </row>
    <row r="161" spans="1:14">
      <c r="A161" s="11" t="s">
        <v>21</v>
      </c>
      <c r="B161" s="124">
        <f>SUM(D161:N161)</f>
        <v>10</v>
      </c>
      <c r="C161" s="12">
        <f>B161+78</f>
        <v>88</v>
      </c>
      <c r="D161" s="14">
        <v>1</v>
      </c>
      <c r="E161" s="14">
        <v>1</v>
      </c>
      <c r="F161" s="14">
        <v>1</v>
      </c>
      <c r="G161" s="14">
        <v>1</v>
      </c>
      <c r="H161" s="90">
        <v>1</v>
      </c>
      <c r="I161" s="98"/>
      <c r="J161" s="14">
        <v>1</v>
      </c>
      <c r="K161" s="16">
        <v>1</v>
      </c>
      <c r="L161" s="16">
        <v>1</v>
      </c>
      <c r="M161" s="16">
        <v>1</v>
      </c>
      <c r="N161" s="16">
        <v>1</v>
      </c>
    </row>
    <row r="162" spans="1:14">
      <c r="A162" s="11" t="s">
        <v>22</v>
      </c>
      <c r="B162" s="124">
        <f>SUM(D162:N162)</f>
        <v>0</v>
      </c>
      <c r="C162" s="12">
        <f>B162+7</f>
        <v>7</v>
      </c>
      <c r="D162" s="14"/>
      <c r="E162" s="14"/>
      <c r="F162" s="14"/>
      <c r="G162" s="14"/>
      <c r="H162" s="90"/>
      <c r="I162" s="98"/>
      <c r="J162" s="14"/>
      <c r="K162" s="16"/>
      <c r="L162" s="16"/>
      <c r="M162" s="16"/>
      <c r="N162" s="16"/>
    </row>
    <row r="163" spans="1:14">
      <c r="A163" s="11" t="s">
        <v>23</v>
      </c>
      <c r="B163" s="124">
        <f>B161+B162</f>
        <v>10</v>
      </c>
      <c r="C163" s="12">
        <f>C161+C162</f>
        <v>95</v>
      </c>
      <c r="D163" s="14"/>
      <c r="E163" s="14"/>
      <c r="F163" s="14"/>
      <c r="G163" s="14"/>
      <c r="H163" s="90"/>
      <c r="I163" s="98"/>
      <c r="J163" s="14"/>
      <c r="K163" s="16"/>
      <c r="L163" s="16"/>
      <c r="M163" s="16"/>
      <c r="N163" s="16"/>
    </row>
    <row r="164" spans="1:14">
      <c r="A164" s="11" t="s">
        <v>24</v>
      </c>
      <c r="B164" s="124">
        <f>SUM(D164:N164)</f>
        <v>2</v>
      </c>
      <c r="C164" s="12">
        <f>B164+16</f>
        <v>18</v>
      </c>
      <c r="D164" s="14"/>
      <c r="E164" s="14"/>
      <c r="F164" s="14"/>
      <c r="G164" s="14"/>
      <c r="H164" s="90"/>
      <c r="I164" s="98"/>
      <c r="J164" s="14">
        <v>2</v>
      </c>
      <c r="K164" s="16"/>
      <c r="L164" s="16"/>
      <c r="M164" s="16"/>
      <c r="N164" s="16"/>
    </row>
    <row r="165" spans="1:14" ht="16.3" thickBot="1">
      <c r="A165" s="17" t="s">
        <v>25</v>
      </c>
      <c r="B165" s="126">
        <f>SUM(D165:N165)</f>
        <v>10</v>
      </c>
      <c r="C165" s="12">
        <f>B165+90</f>
        <v>100</v>
      </c>
      <c r="D165" s="20"/>
      <c r="E165" s="20"/>
      <c r="F165" s="20"/>
      <c r="G165" s="20"/>
      <c r="H165" s="91"/>
      <c r="I165" s="99"/>
      <c r="J165" s="20">
        <v>10</v>
      </c>
      <c r="K165" s="22"/>
      <c r="L165" s="22"/>
      <c r="M165" s="22"/>
      <c r="N165" s="22"/>
    </row>
    <row r="166" spans="1:14" ht="21.1">
      <c r="A166" s="4" t="s">
        <v>72</v>
      </c>
      <c r="B166" s="123"/>
      <c r="C166" s="29"/>
      <c r="D166" s="26" t="s">
        <v>273</v>
      </c>
      <c r="E166" s="26">
        <v>5</v>
      </c>
      <c r="F166" s="26">
        <v>5</v>
      </c>
      <c r="G166" s="26"/>
      <c r="H166" s="92"/>
      <c r="I166" s="100"/>
      <c r="J166" s="26"/>
      <c r="K166" s="25"/>
      <c r="L166" s="25"/>
      <c r="M166" s="25"/>
      <c r="N166" s="25"/>
    </row>
    <row r="167" spans="1:14">
      <c r="A167" s="11" t="s">
        <v>21</v>
      </c>
      <c r="B167" s="124">
        <f>SUM(D167:N167)</f>
        <v>3</v>
      </c>
      <c r="C167" s="12">
        <f>B167+34</f>
        <v>37</v>
      </c>
      <c r="D167" s="14">
        <v>1</v>
      </c>
      <c r="E167" s="14">
        <v>1</v>
      </c>
      <c r="F167" s="14">
        <v>1</v>
      </c>
      <c r="G167" s="14"/>
      <c r="H167" s="90"/>
      <c r="I167" s="98"/>
      <c r="J167" s="14"/>
      <c r="K167" s="16"/>
      <c r="L167" s="16"/>
      <c r="M167" s="16"/>
      <c r="N167" s="16"/>
    </row>
    <row r="168" spans="1:14">
      <c r="A168" s="11" t="s">
        <v>22</v>
      </c>
      <c r="B168" s="124">
        <f>SUM(D168:N168)</f>
        <v>0</v>
      </c>
      <c r="C168" s="12">
        <f t="shared" ref="C168" si="13">B168</f>
        <v>0</v>
      </c>
      <c r="D168" s="14"/>
      <c r="E168" s="14"/>
      <c r="F168" s="14"/>
      <c r="G168" s="14"/>
      <c r="H168" s="90"/>
      <c r="I168" s="98"/>
      <c r="J168" s="14"/>
      <c r="K168" s="16"/>
      <c r="L168" s="16"/>
      <c r="M168" s="16"/>
      <c r="N168" s="16"/>
    </row>
    <row r="169" spans="1:14">
      <c r="A169" s="11" t="s">
        <v>23</v>
      </c>
      <c r="B169" s="124">
        <f>B167+B168</f>
        <v>3</v>
      </c>
      <c r="C169" s="12">
        <f>C167+C168</f>
        <v>37</v>
      </c>
      <c r="D169" s="14"/>
      <c r="E169" s="14"/>
      <c r="F169" s="14"/>
      <c r="G169" s="14"/>
      <c r="H169" s="90"/>
      <c r="I169" s="98"/>
      <c r="J169" s="14"/>
      <c r="K169" s="16"/>
      <c r="L169" s="16"/>
      <c r="M169" s="16"/>
      <c r="N169" s="16"/>
    </row>
    <row r="170" spans="1:14">
      <c r="A170" s="11" t="s">
        <v>24</v>
      </c>
      <c r="B170" s="124">
        <f>SUM(D170:N170)</f>
        <v>0</v>
      </c>
      <c r="C170" s="12">
        <f>B170+5</f>
        <v>5</v>
      </c>
      <c r="D170" s="14"/>
      <c r="E170" s="14"/>
      <c r="F170" s="14"/>
      <c r="G170" s="14"/>
      <c r="H170" s="90"/>
      <c r="I170" s="98"/>
      <c r="J170" s="14"/>
      <c r="K170" s="16"/>
      <c r="L170" s="16"/>
      <c r="M170" s="16"/>
      <c r="N170" s="16"/>
    </row>
    <row r="171" spans="1:14" ht="16.3" thickBot="1">
      <c r="A171" s="17" t="s">
        <v>25</v>
      </c>
      <c r="B171" s="126">
        <f>SUM(D171:N171)</f>
        <v>0</v>
      </c>
      <c r="C171" s="12">
        <f>B171+25</f>
        <v>25</v>
      </c>
      <c r="D171" s="20"/>
      <c r="E171" s="20"/>
      <c r="F171" s="20"/>
      <c r="G171" s="20"/>
      <c r="H171" s="91"/>
      <c r="I171" s="99"/>
      <c r="J171" s="20"/>
      <c r="K171" s="22"/>
      <c r="L171" s="22"/>
      <c r="M171" s="22"/>
      <c r="N171" s="22"/>
    </row>
    <row r="172" spans="1:14" ht="21.1">
      <c r="A172" s="4" t="s">
        <v>157</v>
      </c>
      <c r="B172" s="123"/>
      <c r="C172" s="29"/>
      <c r="D172" s="26" t="s">
        <v>272</v>
      </c>
      <c r="E172" s="26" t="s">
        <v>290</v>
      </c>
      <c r="F172" s="26">
        <v>19</v>
      </c>
      <c r="G172" s="26" t="s">
        <v>324</v>
      </c>
      <c r="H172" s="92">
        <v>23</v>
      </c>
      <c r="I172" s="100"/>
      <c r="J172" s="26" t="s">
        <v>324</v>
      </c>
      <c r="K172" s="25" t="s">
        <v>324</v>
      </c>
      <c r="L172" s="25">
        <v>19</v>
      </c>
      <c r="M172" s="25">
        <v>19</v>
      </c>
      <c r="N172" s="25">
        <v>4</v>
      </c>
    </row>
    <row r="173" spans="1:14">
      <c r="A173" s="11" t="s">
        <v>21</v>
      </c>
      <c r="B173" s="124">
        <f>SUM(D173:N173)</f>
        <v>6</v>
      </c>
      <c r="C173" s="12">
        <f>B173</f>
        <v>6</v>
      </c>
      <c r="D173" s="14">
        <v>1</v>
      </c>
      <c r="E173" s="14">
        <v>1</v>
      </c>
      <c r="F173" s="14"/>
      <c r="G173" s="14">
        <v>1</v>
      </c>
      <c r="H173" s="90"/>
      <c r="I173" s="98"/>
      <c r="J173" s="14">
        <v>1</v>
      </c>
      <c r="K173" s="16">
        <v>1</v>
      </c>
      <c r="L173" s="16"/>
      <c r="M173" s="16"/>
      <c r="N173" s="16">
        <v>1</v>
      </c>
    </row>
    <row r="174" spans="1:14">
      <c r="A174" s="11" t="s">
        <v>22</v>
      </c>
      <c r="B174" s="124">
        <f>SUM(D174:N174)</f>
        <v>4</v>
      </c>
      <c r="C174" s="12">
        <f t="shared" ref="C174:C177" si="14">B174</f>
        <v>4</v>
      </c>
      <c r="D174" s="14"/>
      <c r="E174" s="14"/>
      <c r="F174" s="14">
        <v>1</v>
      </c>
      <c r="G174" s="14"/>
      <c r="H174" s="90">
        <v>1</v>
      </c>
      <c r="I174" s="98"/>
      <c r="J174" s="14"/>
      <c r="K174" s="16"/>
      <c r="L174" s="16">
        <v>1</v>
      </c>
      <c r="M174" s="16">
        <v>1</v>
      </c>
      <c r="N174" s="16"/>
    </row>
    <row r="175" spans="1:14">
      <c r="A175" s="11" t="s">
        <v>23</v>
      </c>
      <c r="B175" s="124">
        <f>B173+B174</f>
        <v>10</v>
      </c>
      <c r="C175" s="12">
        <f t="shared" si="14"/>
        <v>10</v>
      </c>
      <c r="D175" s="14"/>
      <c r="E175" s="14"/>
      <c r="F175" s="14"/>
      <c r="G175" s="14"/>
      <c r="H175" s="90"/>
      <c r="I175" s="98"/>
      <c r="J175" s="14"/>
      <c r="K175" s="16"/>
      <c r="L175" s="16"/>
      <c r="M175" s="16"/>
      <c r="N175" s="16"/>
    </row>
    <row r="176" spans="1:14">
      <c r="A176" s="11" t="s">
        <v>24</v>
      </c>
      <c r="B176" s="124">
        <f>SUM(D176:N176)</f>
        <v>1</v>
      </c>
      <c r="C176" s="12">
        <f t="shared" si="14"/>
        <v>1</v>
      </c>
      <c r="D176" s="14"/>
      <c r="E176" s="14"/>
      <c r="F176" s="14">
        <v>1</v>
      </c>
      <c r="G176" s="14"/>
      <c r="H176" s="90"/>
      <c r="I176" s="98"/>
      <c r="J176" s="14"/>
      <c r="K176" s="16"/>
      <c r="L176" s="16"/>
      <c r="M176" s="16"/>
      <c r="N176" s="16"/>
    </row>
    <row r="177" spans="1:14" ht="16.3" thickBot="1">
      <c r="A177" s="17" t="s">
        <v>25</v>
      </c>
      <c r="B177" s="126">
        <f>SUM(D177:N177)</f>
        <v>5</v>
      </c>
      <c r="C177" s="12">
        <f t="shared" si="14"/>
        <v>5</v>
      </c>
      <c r="D177" s="20"/>
      <c r="E177" s="20"/>
      <c r="F177" s="20">
        <v>5</v>
      </c>
      <c r="G177" s="20"/>
      <c r="H177" s="91"/>
      <c r="I177" s="99"/>
      <c r="J177" s="20"/>
      <c r="K177" s="22"/>
      <c r="L177" s="22"/>
      <c r="M177" s="22"/>
      <c r="N177" s="22"/>
    </row>
    <row r="178" spans="1:14" ht="21.1">
      <c r="A178" s="4" t="s">
        <v>42</v>
      </c>
      <c r="B178" s="123"/>
      <c r="C178" s="29"/>
      <c r="D178" s="26" t="s">
        <v>276</v>
      </c>
      <c r="E178" s="26" t="s">
        <v>276</v>
      </c>
      <c r="F178" s="26" t="s">
        <v>276</v>
      </c>
      <c r="G178" s="26"/>
      <c r="H178" s="92" t="s">
        <v>302</v>
      </c>
      <c r="I178" s="100"/>
      <c r="J178" s="26" t="s">
        <v>354</v>
      </c>
      <c r="K178" s="25" t="s">
        <v>276</v>
      </c>
      <c r="L178" s="25" t="s">
        <v>276</v>
      </c>
      <c r="M178" s="25" t="s">
        <v>384</v>
      </c>
      <c r="N178" s="25"/>
    </row>
    <row r="179" spans="1:14">
      <c r="A179" s="11" t="s">
        <v>21</v>
      </c>
      <c r="B179" s="124">
        <f>SUM(D179:N179)+14</f>
        <v>22</v>
      </c>
      <c r="C179" s="12">
        <f>B179+10</f>
        <v>32</v>
      </c>
      <c r="D179" s="14">
        <v>1</v>
      </c>
      <c r="E179" s="14">
        <v>1</v>
      </c>
      <c r="F179" s="14">
        <v>1</v>
      </c>
      <c r="G179" s="14"/>
      <c r="H179" s="90">
        <v>1</v>
      </c>
      <c r="I179" s="98"/>
      <c r="J179" s="14">
        <v>1</v>
      </c>
      <c r="K179" s="16">
        <v>1</v>
      </c>
      <c r="L179" s="16">
        <v>1</v>
      </c>
      <c r="M179" s="16">
        <v>1</v>
      </c>
      <c r="N179" s="16"/>
    </row>
    <row r="180" spans="1:14">
      <c r="A180" s="11" t="s">
        <v>22</v>
      </c>
      <c r="B180" s="124">
        <f>SUM(D180:N180)</f>
        <v>0</v>
      </c>
      <c r="C180" s="12">
        <f>B180+3</f>
        <v>3</v>
      </c>
      <c r="D180" s="14"/>
      <c r="E180" s="14"/>
      <c r="F180" s="14"/>
      <c r="G180" s="14"/>
      <c r="H180" s="90"/>
      <c r="I180" s="98"/>
      <c r="J180" s="14"/>
      <c r="K180" s="16"/>
      <c r="L180" s="16"/>
      <c r="M180" s="16"/>
      <c r="N180" s="16"/>
    </row>
    <row r="181" spans="1:14">
      <c r="A181" s="11" t="s">
        <v>23</v>
      </c>
      <c r="B181" s="124">
        <f>B179+B180</f>
        <v>22</v>
      </c>
      <c r="C181" s="12">
        <f>C179+C180</f>
        <v>35</v>
      </c>
      <c r="D181" s="14"/>
      <c r="E181" s="14"/>
      <c r="F181" s="14"/>
      <c r="G181" s="14"/>
      <c r="H181" s="90"/>
      <c r="I181" s="98"/>
      <c r="J181" s="14"/>
      <c r="K181" s="16"/>
      <c r="L181" s="16"/>
      <c r="M181" s="16"/>
      <c r="N181" s="16"/>
    </row>
    <row r="182" spans="1:14">
      <c r="A182" s="11" t="s">
        <v>24</v>
      </c>
      <c r="B182" s="124">
        <f>SUM(D182:N182)+3</f>
        <v>4</v>
      </c>
      <c r="C182" s="12">
        <f>B182+3</f>
        <v>7</v>
      </c>
      <c r="D182" s="14"/>
      <c r="E182" s="14"/>
      <c r="F182" s="14"/>
      <c r="G182" s="14"/>
      <c r="H182" s="90"/>
      <c r="I182" s="98"/>
      <c r="J182" s="14"/>
      <c r="K182" s="16"/>
      <c r="L182" s="16">
        <v>1</v>
      </c>
      <c r="M182" s="16"/>
      <c r="N182" s="16"/>
    </row>
    <row r="183" spans="1:14" ht="16.3" thickBot="1">
      <c r="A183" s="17" t="s">
        <v>25</v>
      </c>
      <c r="B183" s="126">
        <f>SUM(D183:N183)+15</f>
        <v>20</v>
      </c>
      <c r="C183" s="18">
        <f>B183+15</f>
        <v>35</v>
      </c>
      <c r="D183" s="20"/>
      <c r="E183" s="20"/>
      <c r="F183" s="20"/>
      <c r="G183" s="20"/>
      <c r="H183" s="91"/>
      <c r="I183" s="99"/>
      <c r="J183" s="20"/>
      <c r="K183" s="22"/>
      <c r="L183" s="22">
        <v>5</v>
      </c>
      <c r="M183" s="22"/>
      <c r="N183" s="22"/>
    </row>
    <row r="184" spans="1:14" ht="21.1">
      <c r="A184" s="4" t="s">
        <v>392</v>
      </c>
      <c r="B184" s="123"/>
      <c r="C184" s="29"/>
      <c r="D184" s="132"/>
      <c r="E184" s="132"/>
      <c r="F184" s="26"/>
      <c r="G184" s="26"/>
      <c r="H184" s="92"/>
      <c r="I184" s="100"/>
      <c r="J184" s="26"/>
      <c r="K184" s="25"/>
      <c r="L184" s="25"/>
      <c r="M184" s="25"/>
      <c r="N184" s="25" t="s">
        <v>288</v>
      </c>
    </row>
    <row r="185" spans="1:14">
      <c r="A185" s="11" t="s">
        <v>21</v>
      </c>
      <c r="B185" s="124">
        <f>SUM(D185:N185)</f>
        <v>0</v>
      </c>
      <c r="C185" s="12">
        <f>B185</f>
        <v>0</v>
      </c>
      <c r="D185" s="132"/>
      <c r="E185" s="132"/>
      <c r="F185" s="14"/>
      <c r="G185" s="14"/>
      <c r="H185" s="90"/>
      <c r="I185" s="98"/>
      <c r="J185" s="14"/>
      <c r="K185" s="16"/>
      <c r="L185" s="16"/>
      <c r="M185" s="16"/>
      <c r="N185" s="16"/>
    </row>
    <row r="186" spans="1:14">
      <c r="A186" s="11" t="s">
        <v>22</v>
      </c>
      <c r="B186" s="124">
        <f>SUM(D186:N186)</f>
        <v>1</v>
      </c>
      <c r="C186" s="12">
        <f t="shared" ref="C186" si="15">B186</f>
        <v>1</v>
      </c>
      <c r="D186" s="14"/>
      <c r="E186" s="14"/>
      <c r="F186" s="14"/>
      <c r="G186" s="14"/>
      <c r="H186" s="90"/>
      <c r="I186" s="98"/>
      <c r="J186" s="14"/>
      <c r="K186" s="16"/>
      <c r="L186" s="16"/>
      <c r="M186" s="16"/>
      <c r="N186" s="16">
        <v>1</v>
      </c>
    </row>
    <row r="187" spans="1:14">
      <c r="A187" s="11" t="s">
        <v>23</v>
      </c>
      <c r="B187" s="124">
        <f>B185+B186</f>
        <v>1</v>
      </c>
      <c r="C187" s="12">
        <f>C185+C186</f>
        <v>1</v>
      </c>
      <c r="D187" s="14"/>
      <c r="E187" s="14"/>
      <c r="F187" s="14"/>
      <c r="G187" s="14"/>
      <c r="H187" s="90"/>
      <c r="I187" s="98"/>
      <c r="J187" s="14"/>
      <c r="K187" s="16"/>
      <c r="L187" s="16"/>
      <c r="M187" s="16"/>
      <c r="N187" s="16"/>
    </row>
    <row r="188" spans="1:14">
      <c r="A188" s="11" t="s">
        <v>24</v>
      </c>
      <c r="B188" s="124">
        <f>SUM(D188:N188)</f>
        <v>0</v>
      </c>
      <c r="C188" s="12">
        <f>B188</f>
        <v>0</v>
      </c>
      <c r="D188" s="14"/>
      <c r="E188" s="14"/>
      <c r="F188" s="14"/>
      <c r="G188" s="14"/>
      <c r="H188" s="90"/>
      <c r="I188" s="98"/>
      <c r="J188" s="14"/>
      <c r="K188" s="16"/>
      <c r="L188" s="16"/>
      <c r="M188" s="16"/>
      <c r="N188" s="16"/>
    </row>
    <row r="189" spans="1:14" ht="16.3" thickBot="1">
      <c r="A189" s="17" t="s">
        <v>25</v>
      </c>
      <c r="B189" s="126">
        <f>SUM(D189:N189)</f>
        <v>0</v>
      </c>
      <c r="C189" s="18">
        <f>B189</f>
        <v>0</v>
      </c>
      <c r="D189" s="20"/>
      <c r="E189" s="20"/>
      <c r="F189" s="20"/>
      <c r="G189" s="20"/>
      <c r="H189" s="91"/>
      <c r="I189" s="99"/>
      <c r="J189" s="20"/>
      <c r="K189" s="22"/>
      <c r="L189" s="22"/>
      <c r="M189" s="22"/>
      <c r="N189" s="22"/>
    </row>
    <row r="190" spans="1:14" ht="21.1">
      <c r="A190" s="4" t="s">
        <v>41</v>
      </c>
      <c r="B190" s="123"/>
      <c r="C190" s="29"/>
      <c r="D190" s="26"/>
      <c r="E190" s="26"/>
      <c r="F190" s="26"/>
      <c r="G190" s="26">
        <v>19</v>
      </c>
      <c r="H190" s="92">
        <v>19</v>
      </c>
      <c r="I190" s="100"/>
      <c r="J190" s="26">
        <v>19</v>
      </c>
      <c r="K190" s="25">
        <v>19</v>
      </c>
      <c r="L190" s="25"/>
      <c r="M190" s="25"/>
      <c r="N190" s="25">
        <v>19</v>
      </c>
    </row>
    <row r="191" spans="1:14">
      <c r="A191" s="11" t="s">
        <v>21</v>
      </c>
      <c r="B191" s="124">
        <f>SUM(D191:N191)+9</f>
        <v>9</v>
      </c>
      <c r="C191" s="12">
        <f>B191</f>
        <v>9</v>
      </c>
      <c r="D191" s="14"/>
      <c r="E191" s="14"/>
      <c r="F191" s="14"/>
      <c r="G191" s="14"/>
      <c r="H191" s="90"/>
      <c r="I191" s="98"/>
      <c r="J191" s="14"/>
      <c r="K191" s="16"/>
      <c r="L191" s="16"/>
      <c r="M191" s="16"/>
      <c r="N191" s="16"/>
    </row>
    <row r="192" spans="1:14">
      <c r="A192" s="11" t="s">
        <v>22</v>
      </c>
      <c r="B192" s="124">
        <f>SUM(D192:N192)+3</f>
        <v>8</v>
      </c>
      <c r="C192" s="12">
        <f t="shared" ref="C192:C195" si="16">B192</f>
        <v>8</v>
      </c>
      <c r="D192" s="14"/>
      <c r="E192" s="14"/>
      <c r="F192" s="14"/>
      <c r="G192" s="14">
        <v>1</v>
      </c>
      <c r="H192" s="90">
        <v>1</v>
      </c>
      <c r="I192" s="98"/>
      <c r="J192" s="14">
        <v>1</v>
      </c>
      <c r="K192" s="16">
        <v>1</v>
      </c>
      <c r="L192" s="16"/>
      <c r="M192" s="16"/>
      <c r="N192" s="16">
        <v>1</v>
      </c>
    </row>
    <row r="193" spans="1:14">
      <c r="A193" s="11" t="s">
        <v>23</v>
      </c>
      <c r="B193" s="124">
        <f>B191+B192</f>
        <v>17</v>
      </c>
      <c r="C193" s="12">
        <f t="shared" si="16"/>
        <v>17</v>
      </c>
      <c r="D193" s="14"/>
      <c r="E193" s="14"/>
      <c r="F193" s="14"/>
      <c r="G193" s="14"/>
      <c r="H193" s="90"/>
      <c r="I193" s="98"/>
      <c r="J193" s="14"/>
      <c r="K193" s="16"/>
      <c r="L193" s="16"/>
      <c r="M193" s="16"/>
      <c r="N193" s="16"/>
    </row>
    <row r="194" spans="1:14">
      <c r="A194" s="11" t="s">
        <v>24</v>
      </c>
      <c r="B194" s="124">
        <f>SUM(D194:N194)</f>
        <v>0</v>
      </c>
      <c r="C194" s="12">
        <f t="shared" si="16"/>
        <v>0</v>
      </c>
      <c r="D194" s="14"/>
      <c r="E194" s="14"/>
      <c r="F194" s="14"/>
      <c r="G194" s="14"/>
      <c r="H194" s="90"/>
      <c r="I194" s="98"/>
      <c r="J194" s="14"/>
      <c r="K194" s="16"/>
      <c r="L194" s="16"/>
      <c r="M194" s="16"/>
      <c r="N194" s="16"/>
    </row>
    <row r="195" spans="1:14" ht="16.3" thickBot="1">
      <c r="A195" s="17" t="s">
        <v>25</v>
      </c>
      <c r="B195" s="126">
        <f>SUM(D195:N195)</f>
        <v>0</v>
      </c>
      <c r="C195" s="12">
        <f t="shared" si="16"/>
        <v>0</v>
      </c>
      <c r="D195" s="20"/>
      <c r="E195" s="20"/>
      <c r="F195" s="20"/>
      <c r="G195" s="20"/>
      <c r="H195" s="91"/>
      <c r="I195" s="99"/>
      <c r="J195" s="20"/>
      <c r="K195" s="22"/>
      <c r="L195" s="22"/>
      <c r="M195" s="22"/>
      <c r="N195" s="22"/>
    </row>
    <row r="196" spans="1:14" ht="21.1">
      <c r="A196" s="4" t="s">
        <v>158</v>
      </c>
      <c r="B196" s="123"/>
      <c r="C196" s="29"/>
      <c r="D196" s="26" t="s">
        <v>275</v>
      </c>
      <c r="E196" s="26" t="s">
        <v>302</v>
      </c>
      <c r="F196" s="26" t="s">
        <v>302</v>
      </c>
      <c r="G196" s="26" t="s">
        <v>302</v>
      </c>
      <c r="H196" s="92" t="s">
        <v>340</v>
      </c>
      <c r="I196" s="100"/>
      <c r="J196" s="26">
        <v>22</v>
      </c>
      <c r="K196" s="25">
        <v>20</v>
      </c>
      <c r="L196" s="25" t="s">
        <v>340</v>
      </c>
      <c r="M196" s="25" t="s">
        <v>340</v>
      </c>
      <c r="N196" s="25" t="s">
        <v>340</v>
      </c>
    </row>
    <row r="197" spans="1:14">
      <c r="A197" s="11" t="s">
        <v>21</v>
      </c>
      <c r="B197" s="124">
        <f>SUM(D197:N197)</f>
        <v>8</v>
      </c>
      <c r="C197" s="12">
        <f>B197+81</f>
        <v>89</v>
      </c>
      <c r="D197" s="14">
        <v>1</v>
      </c>
      <c r="E197" s="14">
        <v>1</v>
      </c>
      <c r="F197" s="14">
        <v>1</v>
      </c>
      <c r="G197" s="14">
        <v>1</v>
      </c>
      <c r="H197" s="90">
        <v>1</v>
      </c>
      <c r="I197" s="98"/>
      <c r="J197" s="14"/>
      <c r="K197" s="16"/>
      <c r="L197" s="16">
        <v>1</v>
      </c>
      <c r="M197" s="16">
        <v>1</v>
      </c>
      <c r="N197" s="16">
        <v>1</v>
      </c>
    </row>
    <row r="198" spans="1:14">
      <c r="A198" s="11" t="s">
        <v>22</v>
      </c>
      <c r="B198" s="124">
        <f>SUM(D198:N198)</f>
        <v>2</v>
      </c>
      <c r="C198" s="12">
        <f>B198+21</f>
        <v>23</v>
      </c>
      <c r="D198" s="14"/>
      <c r="E198" s="14"/>
      <c r="F198" s="14"/>
      <c r="G198" s="14"/>
      <c r="H198" s="90"/>
      <c r="I198" s="98"/>
      <c r="J198" s="14">
        <v>1</v>
      </c>
      <c r="K198" s="16">
        <v>1</v>
      </c>
      <c r="L198" s="16"/>
      <c r="M198" s="16"/>
      <c r="N198" s="16"/>
    </row>
    <row r="199" spans="1:14">
      <c r="A199" s="11" t="s">
        <v>23</v>
      </c>
      <c r="B199" s="124">
        <f>B197+B198</f>
        <v>10</v>
      </c>
      <c r="C199" s="12">
        <f>C197+C198</f>
        <v>112</v>
      </c>
      <c r="D199" s="14"/>
      <c r="E199" s="14"/>
      <c r="F199" s="14"/>
      <c r="G199" s="14"/>
      <c r="H199" s="90"/>
      <c r="I199" s="98"/>
      <c r="J199" s="14"/>
      <c r="K199" s="16"/>
      <c r="L199" s="16"/>
      <c r="M199" s="16"/>
      <c r="N199" s="16"/>
    </row>
    <row r="200" spans="1:14">
      <c r="A200" s="11" t="s">
        <v>24</v>
      </c>
      <c r="B200" s="124">
        <f>SUM(D200:N200)</f>
        <v>0</v>
      </c>
      <c r="C200" s="12">
        <f>B200+16</f>
        <v>16</v>
      </c>
      <c r="D200" s="14"/>
      <c r="E200" s="14"/>
      <c r="F200" s="14"/>
      <c r="G200" s="14"/>
      <c r="H200" s="90"/>
      <c r="I200" s="98"/>
      <c r="J200" s="14"/>
      <c r="K200" s="16"/>
      <c r="L200" s="16"/>
      <c r="M200" s="16"/>
      <c r="N200" s="16"/>
    </row>
    <row r="201" spans="1:14" ht="16.3" thickBot="1">
      <c r="A201" s="17" t="s">
        <v>25</v>
      </c>
      <c r="B201" s="126">
        <f>SUM(D201:N201)</f>
        <v>0</v>
      </c>
      <c r="C201" s="12">
        <f>B201+84</f>
        <v>84</v>
      </c>
      <c r="D201" s="20"/>
      <c r="E201" s="20"/>
      <c r="F201" s="20"/>
      <c r="G201" s="20"/>
      <c r="H201" s="91"/>
      <c r="I201" s="99"/>
      <c r="J201" s="20"/>
      <c r="K201" s="22"/>
      <c r="L201" s="22"/>
      <c r="M201" s="22"/>
      <c r="N201" s="22"/>
    </row>
    <row r="202" spans="1:14" ht="21.1">
      <c r="A202" s="4" t="s">
        <v>159</v>
      </c>
      <c r="B202" s="123"/>
      <c r="C202" s="29"/>
      <c r="D202" s="26" t="s">
        <v>284</v>
      </c>
      <c r="E202" s="26">
        <v>22</v>
      </c>
      <c r="F202" s="26">
        <v>22</v>
      </c>
      <c r="G202" s="26">
        <v>20</v>
      </c>
      <c r="H202" s="92">
        <v>20</v>
      </c>
      <c r="I202" s="100"/>
      <c r="J202" s="26">
        <v>20</v>
      </c>
      <c r="K202" s="25" t="s">
        <v>354</v>
      </c>
      <c r="L202" s="25" t="s">
        <v>302</v>
      </c>
      <c r="M202" s="25">
        <v>20</v>
      </c>
      <c r="N202" s="25">
        <v>7</v>
      </c>
    </row>
    <row r="203" spans="1:14">
      <c r="A203" s="11" t="s">
        <v>21</v>
      </c>
      <c r="B203" s="124">
        <f>SUM(D203:N203)</f>
        <v>3</v>
      </c>
      <c r="C203" s="12">
        <f>B203+11</f>
        <v>14</v>
      </c>
      <c r="D203" s="14"/>
      <c r="E203" s="14"/>
      <c r="F203" s="14"/>
      <c r="G203" s="14"/>
      <c r="H203" s="90"/>
      <c r="I203" s="98"/>
      <c r="J203" s="14"/>
      <c r="K203" s="16">
        <v>1</v>
      </c>
      <c r="L203" s="16">
        <v>1</v>
      </c>
      <c r="M203" s="16"/>
      <c r="N203" s="16">
        <v>1</v>
      </c>
    </row>
    <row r="204" spans="1:14">
      <c r="A204" s="11" t="s">
        <v>22</v>
      </c>
      <c r="B204" s="124">
        <f>SUM(D204:N204)</f>
        <v>7</v>
      </c>
      <c r="C204" s="12">
        <f>B204+20</f>
        <v>27</v>
      </c>
      <c r="D204" s="14">
        <v>1</v>
      </c>
      <c r="E204" s="14">
        <v>1</v>
      </c>
      <c r="F204" s="14">
        <v>1</v>
      </c>
      <c r="G204" s="14">
        <v>1</v>
      </c>
      <c r="H204" s="90">
        <v>1</v>
      </c>
      <c r="I204" s="98"/>
      <c r="J204" s="14">
        <v>1</v>
      </c>
      <c r="K204" s="16"/>
      <c r="L204" s="16"/>
      <c r="M204" s="16">
        <v>1</v>
      </c>
      <c r="N204" s="16"/>
    </row>
    <row r="205" spans="1:14">
      <c r="A205" s="11" t="s">
        <v>23</v>
      </c>
      <c r="B205" s="124">
        <f>B203+B204</f>
        <v>10</v>
      </c>
      <c r="C205" s="12">
        <f>C203+C204</f>
        <v>41</v>
      </c>
      <c r="D205" s="14"/>
      <c r="E205" s="14"/>
      <c r="F205" s="14"/>
      <c r="G205" s="14"/>
      <c r="H205" s="90"/>
      <c r="I205" s="98"/>
      <c r="J205" s="14"/>
      <c r="K205" s="16"/>
      <c r="L205" s="16"/>
      <c r="M205" s="16"/>
      <c r="N205" s="16"/>
    </row>
    <row r="206" spans="1:14">
      <c r="A206" s="11" t="s">
        <v>24</v>
      </c>
      <c r="B206" s="124">
        <f>SUM(D206:N206)</f>
        <v>1</v>
      </c>
      <c r="C206" s="12">
        <f>B206+1</f>
        <v>2</v>
      </c>
      <c r="D206" s="14"/>
      <c r="E206" s="14"/>
      <c r="F206" s="14"/>
      <c r="G206" s="14"/>
      <c r="H206" s="90"/>
      <c r="I206" s="98"/>
      <c r="J206" s="14">
        <v>1</v>
      </c>
      <c r="K206" s="16"/>
      <c r="L206" s="16"/>
      <c r="M206" s="16"/>
      <c r="N206" s="16"/>
    </row>
    <row r="207" spans="1:14" ht="16.3" thickBot="1">
      <c r="A207" s="17" t="s">
        <v>25</v>
      </c>
      <c r="B207" s="126">
        <f>SUM(D207:N207)</f>
        <v>5</v>
      </c>
      <c r="C207" s="12">
        <f>B207+5</f>
        <v>10</v>
      </c>
      <c r="D207" s="20"/>
      <c r="E207" s="20"/>
      <c r="F207" s="20"/>
      <c r="G207" s="20"/>
      <c r="H207" s="91"/>
      <c r="I207" s="99"/>
      <c r="J207" s="20">
        <v>5</v>
      </c>
      <c r="K207" s="22"/>
      <c r="L207" s="22"/>
      <c r="M207" s="22"/>
      <c r="N207" s="22"/>
    </row>
    <row r="208" spans="1:14" ht="21.1">
      <c r="A208" s="4" t="s">
        <v>160</v>
      </c>
      <c r="B208" s="123"/>
      <c r="C208" s="29"/>
      <c r="D208" s="26" t="s">
        <v>288</v>
      </c>
      <c r="E208" s="26">
        <v>20</v>
      </c>
      <c r="F208" s="26">
        <v>20</v>
      </c>
      <c r="G208" s="26">
        <v>8</v>
      </c>
      <c r="H208" s="92" t="s">
        <v>276</v>
      </c>
      <c r="I208" s="100"/>
      <c r="J208" s="26" t="s">
        <v>276</v>
      </c>
      <c r="K208" s="25">
        <v>22</v>
      </c>
      <c r="L208" s="25">
        <v>20</v>
      </c>
      <c r="M208" s="25" t="s">
        <v>276</v>
      </c>
      <c r="N208" s="25" t="s">
        <v>276</v>
      </c>
    </row>
    <row r="209" spans="1:14">
      <c r="A209" s="11" t="s">
        <v>21</v>
      </c>
      <c r="B209" s="124">
        <f>SUM(D209:N209)</f>
        <v>5</v>
      </c>
      <c r="C209" s="12">
        <f>B209</f>
        <v>5</v>
      </c>
      <c r="D209" s="14"/>
      <c r="E209" s="14"/>
      <c r="F209" s="14"/>
      <c r="G209" s="14">
        <v>1</v>
      </c>
      <c r="H209" s="90">
        <v>1</v>
      </c>
      <c r="I209" s="98"/>
      <c r="J209" s="14">
        <v>1</v>
      </c>
      <c r="K209" s="16"/>
      <c r="L209" s="16"/>
      <c r="M209" s="16">
        <v>1</v>
      </c>
      <c r="N209" s="16">
        <v>1</v>
      </c>
    </row>
    <row r="210" spans="1:14">
      <c r="A210" s="11" t="s">
        <v>22</v>
      </c>
      <c r="B210" s="124">
        <f>SUM(D210:N210)</f>
        <v>5</v>
      </c>
      <c r="C210" s="12">
        <f t="shared" ref="C210:C213" si="17">B210</f>
        <v>5</v>
      </c>
      <c r="D210" s="14">
        <v>1</v>
      </c>
      <c r="E210" s="14">
        <v>1</v>
      </c>
      <c r="F210" s="14">
        <v>1</v>
      </c>
      <c r="G210" s="14"/>
      <c r="H210" s="90"/>
      <c r="I210" s="98"/>
      <c r="J210" s="14"/>
      <c r="K210" s="16">
        <v>1</v>
      </c>
      <c r="L210" s="16">
        <v>1</v>
      </c>
      <c r="M210" s="16"/>
      <c r="N210" s="16"/>
    </row>
    <row r="211" spans="1:14">
      <c r="A211" s="11" t="s">
        <v>23</v>
      </c>
      <c r="B211" s="124">
        <f>B209+B210</f>
        <v>10</v>
      </c>
      <c r="C211" s="12">
        <f t="shared" si="17"/>
        <v>10</v>
      </c>
      <c r="D211" s="14"/>
      <c r="E211" s="14"/>
      <c r="F211" s="14"/>
      <c r="G211" s="14"/>
      <c r="H211" s="90"/>
      <c r="I211" s="98"/>
      <c r="J211" s="14"/>
      <c r="K211" s="16"/>
      <c r="L211" s="16"/>
      <c r="M211" s="16"/>
      <c r="N211" s="16"/>
    </row>
    <row r="212" spans="1:14">
      <c r="A212" s="11" t="s">
        <v>24</v>
      </c>
      <c r="B212" s="124">
        <f>SUM(D212:N212)</f>
        <v>3</v>
      </c>
      <c r="C212" s="12">
        <f t="shared" si="17"/>
        <v>3</v>
      </c>
      <c r="D212" s="14">
        <v>1</v>
      </c>
      <c r="E212" s="14">
        <v>1</v>
      </c>
      <c r="F212" s="14"/>
      <c r="G212" s="14"/>
      <c r="H212" s="90"/>
      <c r="I212" s="98"/>
      <c r="J212" s="14"/>
      <c r="K212" s="16"/>
      <c r="L212" s="16"/>
      <c r="M212" s="16">
        <v>1</v>
      </c>
      <c r="N212" s="16"/>
    </row>
    <row r="213" spans="1:14" ht="16.3" thickBot="1">
      <c r="A213" s="17" t="s">
        <v>25</v>
      </c>
      <c r="B213" s="126">
        <f>SUM(D213:N213)</f>
        <v>15</v>
      </c>
      <c r="C213" s="18">
        <f t="shared" si="17"/>
        <v>15</v>
      </c>
      <c r="D213" s="20">
        <v>5</v>
      </c>
      <c r="E213" s="20">
        <v>5</v>
      </c>
      <c r="F213" s="20"/>
      <c r="G213" s="20"/>
      <c r="H213" s="91"/>
      <c r="I213" s="99"/>
      <c r="J213" s="20"/>
      <c r="K213" s="22"/>
      <c r="L213" s="22"/>
      <c r="M213" s="22">
        <v>5</v>
      </c>
      <c r="N213" s="22"/>
    </row>
    <row r="214" spans="1:14" ht="21.1">
      <c r="A214" s="23" t="s">
        <v>44</v>
      </c>
      <c r="B214" s="125"/>
      <c r="C214" s="24"/>
      <c r="D214" s="14"/>
      <c r="E214" s="14"/>
      <c r="F214" s="14"/>
      <c r="G214" s="14"/>
      <c r="H214" s="90"/>
      <c r="I214" s="98"/>
      <c r="J214" s="14"/>
      <c r="K214" s="16"/>
      <c r="L214" s="16"/>
      <c r="M214" s="16"/>
      <c r="N214" s="16"/>
    </row>
    <row r="215" spans="1:14">
      <c r="A215" s="27" t="s">
        <v>24</v>
      </c>
      <c r="B215" s="124">
        <f>SUM(D215:N215)</f>
        <v>0</v>
      </c>
      <c r="C215" s="24"/>
      <c r="D215" s="14"/>
      <c r="E215" s="14"/>
      <c r="F215" s="14"/>
      <c r="G215" s="14"/>
      <c r="H215" s="90"/>
      <c r="I215" s="98"/>
      <c r="J215" s="14"/>
      <c r="K215" s="16"/>
      <c r="L215" s="16"/>
      <c r="M215" s="16"/>
      <c r="N215" s="16"/>
    </row>
    <row r="216" spans="1:14" ht="16.3" thickBot="1">
      <c r="A216" s="28" t="s">
        <v>25</v>
      </c>
      <c r="B216" s="124">
        <f>SUM(D216:N216)</f>
        <v>0</v>
      </c>
      <c r="C216" s="34"/>
      <c r="D216" s="35"/>
      <c r="E216" s="35"/>
      <c r="F216" s="35"/>
      <c r="G216" s="35"/>
      <c r="H216" s="94"/>
      <c r="I216" s="101"/>
      <c r="J216" s="35"/>
      <c r="K216" s="36"/>
      <c r="L216" s="36"/>
      <c r="M216" s="36"/>
      <c r="N216" s="36"/>
    </row>
    <row r="217" spans="1:14" ht="23.8">
      <c r="A217" s="37"/>
      <c r="B217" s="38"/>
      <c r="C217" s="39" t="s">
        <v>45</v>
      </c>
      <c r="D217" s="40"/>
      <c r="E217" s="40"/>
      <c r="F217" s="40"/>
      <c r="G217" s="40"/>
      <c r="H217" s="95"/>
      <c r="I217" s="102"/>
      <c r="J217" s="40"/>
      <c r="K217" s="40"/>
      <c r="L217" s="40"/>
      <c r="M217" s="41"/>
      <c r="N217" s="41"/>
    </row>
    <row r="218" spans="1:14" ht="16.3">
      <c r="A218" s="37"/>
      <c r="B218" s="37"/>
      <c r="C218" s="42" t="s">
        <v>21</v>
      </c>
      <c r="D218" s="40">
        <f t="shared" ref="D218:N221" si="18">IF(SUMIF($A$4:$A$216,$C218,D$4:D$216)=0,"",SUMIF($A$4:$A$216,$C218,D$4:D$216))</f>
        <v>15</v>
      </c>
      <c r="E218" s="40">
        <f t="shared" si="18"/>
        <v>15</v>
      </c>
      <c r="F218" s="40">
        <f t="shared" si="18"/>
        <v>15</v>
      </c>
      <c r="G218" s="40">
        <f t="shared" si="18"/>
        <v>15</v>
      </c>
      <c r="H218" s="95">
        <f t="shared" si="18"/>
        <v>15</v>
      </c>
      <c r="I218" s="102" t="str">
        <f t="shared" si="18"/>
        <v/>
      </c>
      <c r="J218" s="40">
        <f t="shared" si="18"/>
        <v>15</v>
      </c>
      <c r="K218" s="40">
        <f t="shared" si="18"/>
        <v>15</v>
      </c>
      <c r="L218" s="40">
        <f t="shared" si="18"/>
        <v>15</v>
      </c>
      <c r="M218" s="40">
        <f t="shared" si="18"/>
        <v>15</v>
      </c>
      <c r="N218" s="40">
        <f t="shared" si="18"/>
        <v>15</v>
      </c>
    </row>
    <row r="219" spans="1:14" ht="16.3">
      <c r="A219" s="37"/>
      <c r="B219" s="37"/>
      <c r="C219" s="42" t="s">
        <v>22</v>
      </c>
      <c r="D219" s="40">
        <f t="shared" si="18"/>
        <v>8</v>
      </c>
      <c r="E219" s="40">
        <f t="shared" si="18"/>
        <v>8</v>
      </c>
      <c r="F219" s="40">
        <f t="shared" si="18"/>
        <v>8</v>
      </c>
      <c r="G219" s="40">
        <f t="shared" si="18"/>
        <v>8</v>
      </c>
      <c r="H219" s="95">
        <f t="shared" si="18"/>
        <v>8</v>
      </c>
      <c r="I219" s="102" t="str">
        <f t="shared" si="18"/>
        <v/>
      </c>
      <c r="J219" s="40">
        <f t="shared" si="18"/>
        <v>8</v>
      </c>
      <c r="K219" s="40">
        <f t="shared" si="18"/>
        <v>8</v>
      </c>
      <c r="L219" s="40">
        <f t="shared" si="18"/>
        <v>7</v>
      </c>
      <c r="M219" s="40">
        <f t="shared" si="18"/>
        <v>8</v>
      </c>
      <c r="N219" s="40">
        <f t="shared" si="18"/>
        <v>8</v>
      </c>
    </row>
    <row r="220" spans="1:14" ht="16.3">
      <c r="A220" s="37"/>
      <c r="B220" s="37"/>
      <c r="C220" s="42" t="s">
        <v>24</v>
      </c>
      <c r="D220" s="40">
        <f t="shared" si="18"/>
        <v>6</v>
      </c>
      <c r="E220" s="40">
        <f t="shared" si="18"/>
        <v>3</v>
      </c>
      <c r="F220" s="40">
        <f t="shared" si="18"/>
        <v>4</v>
      </c>
      <c r="G220" s="40">
        <f t="shared" si="18"/>
        <v>2</v>
      </c>
      <c r="H220" s="95">
        <f t="shared" si="18"/>
        <v>4</v>
      </c>
      <c r="I220" s="102" t="str">
        <f t="shared" si="18"/>
        <v/>
      </c>
      <c r="J220" s="40">
        <f t="shared" si="18"/>
        <v>6</v>
      </c>
      <c r="K220" s="40">
        <f t="shared" si="18"/>
        <v>3</v>
      </c>
      <c r="L220" s="40">
        <f t="shared" si="18"/>
        <v>1</v>
      </c>
      <c r="M220" s="40">
        <f t="shared" si="18"/>
        <v>4</v>
      </c>
      <c r="N220" s="40">
        <f t="shared" si="18"/>
        <v>3</v>
      </c>
    </row>
    <row r="221" spans="1:14" ht="16.3">
      <c r="A221" s="37"/>
      <c r="B221" s="37"/>
      <c r="C221" s="42" t="s">
        <v>25</v>
      </c>
      <c r="D221" s="40">
        <f t="shared" si="18"/>
        <v>39</v>
      </c>
      <c r="E221" s="40">
        <f t="shared" si="18"/>
        <v>19</v>
      </c>
      <c r="F221" s="40">
        <f t="shared" si="18"/>
        <v>34</v>
      </c>
      <c r="G221" s="40">
        <f t="shared" si="18"/>
        <v>14</v>
      </c>
      <c r="H221" s="95">
        <f t="shared" si="18"/>
        <v>26</v>
      </c>
      <c r="I221" s="102" t="str">
        <f t="shared" si="18"/>
        <v/>
      </c>
      <c r="J221" s="40">
        <f t="shared" si="18"/>
        <v>36</v>
      </c>
      <c r="K221" s="40">
        <f t="shared" si="18"/>
        <v>21</v>
      </c>
      <c r="L221" s="40">
        <f t="shared" si="18"/>
        <v>7</v>
      </c>
      <c r="M221" s="40">
        <f t="shared" si="18"/>
        <v>26</v>
      </c>
      <c r="N221" s="40">
        <f t="shared" si="18"/>
        <v>21</v>
      </c>
    </row>
  </sheetData>
  <mergeCells count="3">
    <mergeCell ref="A1:A3"/>
    <mergeCell ref="B1:C1"/>
    <mergeCell ref="B2:C2"/>
  </mergeCells>
  <pageMargins left="0.7" right="0.7" top="0.75" bottom="0.75" header="0.3" footer="0.3"/>
  <ignoredErrors>
    <ignoredError sqref="C8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F4435-9DC3-2248-AF3D-64DE06777149}">
  <dimension ref="A1:P223"/>
  <sheetViews>
    <sheetView zoomScale="90" zoomScaleNormal="90" workbookViewId="0">
      <pane xSplit="3" ySplit="3" topLeftCell="D4" activePane="bottomRight" state="frozen"/>
      <selection pane="topRight" activeCell="D1" sqref="D1"/>
      <selection pane="bottomLeft" activeCell="A4" sqref="A4"/>
      <selection pane="bottomRight" sqref="A1:A3"/>
    </sheetView>
  </sheetViews>
  <sheetFormatPr defaultColWidth="11.19921875" defaultRowHeight="15.65"/>
  <cols>
    <col min="1" max="1" width="29.796875" bestFit="1" customWidth="1"/>
  </cols>
  <sheetData>
    <row r="1" spans="1:16">
      <c r="A1" s="145" t="s">
        <v>128</v>
      </c>
      <c r="B1" s="141" t="s">
        <v>0</v>
      </c>
      <c r="C1" s="142"/>
      <c r="D1" s="1" t="s">
        <v>46</v>
      </c>
      <c r="E1" s="1" t="s">
        <v>47</v>
      </c>
      <c r="F1" s="1" t="s">
        <v>48</v>
      </c>
      <c r="G1" s="1" t="s">
        <v>49</v>
      </c>
      <c r="H1" s="1" t="s">
        <v>50</v>
      </c>
      <c r="I1" s="1" t="s">
        <v>51</v>
      </c>
      <c r="J1" s="1" t="s">
        <v>6</v>
      </c>
      <c r="K1" s="1" t="s">
        <v>52</v>
      </c>
      <c r="L1" s="1" t="s">
        <v>53</v>
      </c>
      <c r="M1" s="1" t="s">
        <v>54</v>
      </c>
      <c r="N1" s="1" t="s">
        <v>55</v>
      </c>
      <c r="O1" s="1" t="s">
        <v>138</v>
      </c>
      <c r="P1" s="1" t="s">
        <v>143</v>
      </c>
    </row>
    <row r="2" spans="1:16">
      <c r="A2" s="146"/>
      <c r="B2" s="143" t="s">
        <v>11</v>
      </c>
      <c r="C2" s="148"/>
      <c r="D2" s="67">
        <v>46813</v>
      </c>
      <c r="E2" s="68">
        <v>38078</v>
      </c>
      <c r="F2" s="68">
        <v>41000</v>
      </c>
      <c r="G2" s="68">
        <v>43556</v>
      </c>
      <c r="H2" s="68">
        <v>46113</v>
      </c>
      <c r="I2" s="108"/>
      <c r="J2" s="68">
        <v>39934</v>
      </c>
      <c r="K2" s="68">
        <v>42491</v>
      </c>
      <c r="L2" s="68">
        <v>45413</v>
      </c>
      <c r="M2" s="68">
        <v>47969</v>
      </c>
      <c r="N2" s="68">
        <v>39234</v>
      </c>
      <c r="O2" s="68">
        <v>41791</v>
      </c>
      <c r="P2" s="68">
        <v>44348</v>
      </c>
    </row>
    <row r="3" spans="1:16" ht="16.3" thickBot="1">
      <c r="A3" s="147"/>
      <c r="B3" s="106" t="s">
        <v>137</v>
      </c>
      <c r="C3" s="63" t="s">
        <v>13</v>
      </c>
      <c r="D3" s="121" t="s">
        <v>57</v>
      </c>
      <c r="E3" s="128" t="s">
        <v>17</v>
      </c>
      <c r="F3" s="133" t="s">
        <v>16</v>
      </c>
      <c r="G3" s="134" t="s">
        <v>18</v>
      </c>
      <c r="H3" s="134" t="s">
        <v>14</v>
      </c>
      <c r="I3" s="109"/>
      <c r="J3" s="133" t="s">
        <v>58</v>
      </c>
      <c r="K3" s="133" t="s">
        <v>20</v>
      </c>
      <c r="L3" s="134" t="s">
        <v>19</v>
      </c>
      <c r="M3" s="134" t="s">
        <v>59</v>
      </c>
      <c r="N3" s="133" t="s">
        <v>15</v>
      </c>
      <c r="O3" s="134" t="s">
        <v>15</v>
      </c>
      <c r="P3" s="133" t="s">
        <v>16</v>
      </c>
    </row>
    <row r="4" spans="1:16" ht="21.1">
      <c r="A4" s="55" t="s">
        <v>79</v>
      </c>
      <c r="B4" s="107"/>
      <c r="C4" s="64"/>
      <c r="D4" s="50" t="s">
        <v>265</v>
      </c>
      <c r="E4" s="50">
        <v>11</v>
      </c>
      <c r="F4" s="50" t="s">
        <v>300</v>
      </c>
      <c r="G4" s="50">
        <v>23</v>
      </c>
      <c r="H4" s="93" t="s">
        <v>326</v>
      </c>
      <c r="I4" s="110"/>
      <c r="J4" s="50" t="s">
        <v>300</v>
      </c>
      <c r="K4" s="50"/>
      <c r="L4" s="50"/>
      <c r="M4" s="50"/>
      <c r="N4" s="50"/>
      <c r="O4" s="50"/>
      <c r="P4" s="50"/>
    </row>
    <row r="5" spans="1:16">
      <c r="A5" s="51" t="s">
        <v>21</v>
      </c>
      <c r="B5" s="107">
        <f>SUM(D5:P5)</f>
        <v>5</v>
      </c>
      <c r="C5" s="30">
        <f>B5+39</f>
        <v>44</v>
      </c>
      <c r="D5" s="50">
        <v>1</v>
      </c>
      <c r="E5" s="50">
        <v>1</v>
      </c>
      <c r="F5" s="50">
        <v>1</v>
      </c>
      <c r="G5" s="50"/>
      <c r="H5" s="93">
        <v>1</v>
      </c>
      <c r="I5" s="110"/>
      <c r="J5" s="50">
        <v>1</v>
      </c>
      <c r="K5" s="50"/>
      <c r="L5" s="50"/>
      <c r="M5" s="50"/>
      <c r="N5" s="50"/>
      <c r="O5" s="50"/>
      <c r="P5" s="50"/>
    </row>
    <row r="6" spans="1:16">
      <c r="A6" s="51" t="s">
        <v>22</v>
      </c>
      <c r="B6" s="107">
        <f>SUM(D6:P6)</f>
        <v>1</v>
      </c>
      <c r="C6" s="30">
        <f>B6+14</f>
        <v>15</v>
      </c>
      <c r="D6" s="50"/>
      <c r="E6" s="50"/>
      <c r="F6" s="50"/>
      <c r="G6" s="50">
        <v>1</v>
      </c>
      <c r="H6" s="93"/>
      <c r="I6" s="110"/>
      <c r="J6" s="50"/>
      <c r="K6" s="50"/>
      <c r="L6" s="50"/>
      <c r="M6" s="50"/>
      <c r="N6" s="50"/>
      <c r="O6" s="50"/>
      <c r="P6" s="50"/>
    </row>
    <row r="7" spans="1:16">
      <c r="A7" s="51" t="s">
        <v>23</v>
      </c>
      <c r="B7" s="107">
        <f>B5+B6</f>
        <v>6</v>
      </c>
      <c r="C7" s="30">
        <f>C5+C6</f>
        <v>59</v>
      </c>
      <c r="D7" s="50"/>
      <c r="E7" s="50"/>
      <c r="F7" s="50"/>
      <c r="G7" s="50"/>
      <c r="H7" s="93"/>
      <c r="I7" s="110"/>
      <c r="J7" s="50"/>
      <c r="K7" s="50"/>
      <c r="L7" s="50"/>
      <c r="M7" s="50"/>
      <c r="N7" s="50"/>
      <c r="O7" s="50"/>
      <c r="P7" s="50"/>
    </row>
    <row r="8" spans="1:16">
      <c r="A8" s="51" t="s">
        <v>24</v>
      </c>
      <c r="B8" s="107">
        <f>SUM(D8:P8)</f>
        <v>1</v>
      </c>
      <c r="C8" s="30">
        <f>B8+12</f>
        <v>13</v>
      </c>
      <c r="D8" s="50">
        <v>1</v>
      </c>
      <c r="E8" s="50"/>
      <c r="F8" s="50"/>
      <c r="G8" s="50"/>
      <c r="H8" s="93"/>
      <c r="I8" s="110"/>
      <c r="J8" s="50"/>
      <c r="K8" s="50"/>
      <c r="L8" s="50"/>
      <c r="M8" s="50"/>
      <c r="N8" s="50"/>
      <c r="O8" s="50"/>
      <c r="P8" s="50"/>
    </row>
    <row r="9" spans="1:16" ht="16.3" thickBot="1">
      <c r="A9" s="58" t="s">
        <v>25</v>
      </c>
      <c r="B9" s="107">
        <f>SUM(D9:P9)</f>
        <v>5</v>
      </c>
      <c r="C9" s="31">
        <f>B9+64</f>
        <v>69</v>
      </c>
      <c r="D9" s="54">
        <v>5</v>
      </c>
      <c r="E9" s="54"/>
      <c r="F9" s="54"/>
      <c r="G9" s="54"/>
      <c r="H9" s="103"/>
      <c r="I9" s="111"/>
      <c r="J9" s="54"/>
      <c r="K9" s="54"/>
      <c r="L9" s="54"/>
      <c r="M9" s="54"/>
      <c r="N9" s="54"/>
      <c r="O9" s="54"/>
      <c r="P9" s="54"/>
    </row>
    <row r="10" spans="1:16" ht="21.1">
      <c r="A10" s="55" t="s">
        <v>161</v>
      </c>
      <c r="B10" s="107"/>
      <c r="C10" s="64"/>
      <c r="D10" s="50" t="s">
        <v>270</v>
      </c>
      <c r="E10" s="50">
        <v>14</v>
      </c>
      <c r="F10" s="50">
        <v>14</v>
      </c>
      <c r="G10" s="50">
        <v>14</v>
      </c>
      <c r="H10" s="93" t="s">
        <v>300</v>
      </c>
      <c r="I10" s="110"/>
      <c r="J10" s="50"/>
      <c r="K10" s="50">
        <v>11</v>
      </c>
      <c r="L10" s="50">
        <v>11</v>
      </c>
      <c r="M10" s="50" t="s">
        <v>300</v>
      </c>
      <c r="N10" s="50">
        <v>11</v>
      </c>
      <c r="O10" s="50">
        <v>11</v>
      </c>
      <c r="P10" s="50" t="s">
        <v>300</v>
      </c>
    </row>
    <row r="11" spans="1:16">
      <c r="A11" s="51" t="s">
        <v>21</v>
      </c>
      <c r="B11" s="107">
        <f>SUM(D11:P11)</f>
        <v>11</v>
      </c>
      <c r="C11" s="30">
        <f>B11+49</f>
        <v>60</v>
      </c>
      <c r="D11" s="50">
        <v>1</v>
      </c>
      <c r="E11" s="50">
        <v>1</v>
      </c>
      <c r="F11" s="50">
        <v>1</v>
      </c>
      <c r="G11" s="50">
        <v>1</v>
      </c>
      <c r="H11" s="93">
        <v>1</v>
      </c>
      <c r="I11" s="110"/>
      <c r="J11" s="50"/>
      <c r="K11" s="50">
        <v>1</v>
      </c>
      <c r="L11" s="50">
        <v>1</v>
      </c>
      <c r="M11" s="50">
        <v>1</v>
      </c>
      <c r="N11" s="50">
        <v>1</v>
      </c>
      <c r="O11" s="50">
        <v>1</v>
      </c>
      <c r="P11" s="50">
        <v>1</v>
      </c>
    </row>
    <row r="12" spans="1:16">
      <c r="A12" s="51" t="s">
        <v>22</v>
      </c>
      <c r="B12" s="107">
        <f>SUM(D12:P12)</f>
        <v>0</v>
      </c>
      <c r="C12" s="30">
        <f>B12+5</f>
        <v>5</v>
      </c>
      <c r="D12" s="50"/>
      <c r="E12" s="50"/>
      <c r="F12" s="50"/>
      <c r="G12" s="50"/>
      <c r="H12" s="93"/>
      <c r="I12" s="110"/>
      <c r="J12" s="50"/>
      <c r="K12" s="50"/>
      <c r="L12" s="50"/>
      <c r="M12" s="50"/>
      <c r="N12" s="50"/>
      <c r="O12" s="50"/>
      <c r="P12" s="50"/>
    </row>
    <row r="13" spans="1:16">
      <c r="A13" s="51" t="s">
        <v>23</v>
      </c>
      <c r="B13" s="107">
        <f>B11+B12</f>
        <v>11</v>
      </c>
      <c r="C13" s="30">
        <f>C11+C12</f>
        <v>65</v>
      </c>
      <c r="D13" s="50"/>
      <c r="E13" s="50"/>
      <c r="F13" s="50"/>
      <c r="G13" s="50"/>
      <c r="H13" s="93"/>
      <c r="I13" s="110"/>
      <c r="J13" s="50"/>
      <c r="K13" s="50"/>
      <c r="L13" s="50"/>
      <c r="M13" s="50"/>
      <c r="N13" s="50"/>
      <c r="O13" s="50"/>
      <c r="P13" s="50"/>
    </row>
    <row r="14" spans="1:16">
      <c r="A14" s="51" t="s">
        <v>24</v>
      </c>
      <c r="B14" s="107">
        <f>SUM(D14:P14)</f>
        <v>6</v>
      </c>
      <c r="C14" s="30">
        <f>B14+39</f>
        <v>45</v>
      </c>
      <c r="D14" s="50"/>
      <c r="E14" s="50"/>
      <c r="F14" s="50">
        <v>1</v>
      </c>
      <c r="G14" s="50">
        <v>1</v>
      </c>
      <c r="H14" s="93">
        <v>1</v>
      </c>
      <c r="I14" s="110"/>
      <c r="J14" s="50"/>
      <c r="K14" s="50">
        <v>1</v>
      </c>
      <c r="L14" s="50">
        <v>1</v>
      </c>
      <c r="M14" s="50"/>
      <c r="N14" s="50"/>
      <c r="O14" s="50">
        <v>1</v>
      </c>
      <c r="P14" s="50"/>
    </row>
    <row r="15" spans="1:16" ht="16.3" thickBot="1">
      <c r="A15" s="58" t="s">
        <v>25</v>
      </c>
      <c r="B15" s="107">
        <f>SUM(D15:P15)</f>
        <v>30</v>
      </c>
      <c r="C15" s="31">
        <f>B15+199</f>
        <v>229</v>
      </c>
      <c r="D15" s="54"/>
      <c r="E15" s="54"/>
      <c r="F15" s="54">
        <v>5</v>
      </c>
      <c r="G15" s="54">
        <v>5</v>
      </c>
      <c r="H15" s="103">
        <v>5</v>
      </c>
      <c r="I15" s="111"/>
      <c r="J15" s="54"/>
      <c r="K15" s="54">
        <v>5</v>
      </c>
      <c r="L15" s="54">
        <v>5</v>
      </c>
      <c r="M15" s="54"/>
      <c r="N15" s="54"/>
      <c r="O15" s="54">
        <v>5</v>
      </c>
      <c r="P15" s="54"/>
    </row>
    <row r="16" spans="1:16" ht="21.1">
      <c r="A16" s="55" t="s">
        <v>342</v>
      </c>
      <c r="B16" s="107"/>
      <c r="C16" s="64"/>
      <c r="D16" s="50"/>
      <c r="E16" s="50"/>
      <c r="F16" s="50"/>
      <c r="G16" s="50" t="s">
        <v>311</v>
      </c>
      <c r="H16" s="93">
        <v>22</v>
      </c>
      <c r="I16" s="110"/>
      <c r="J16" s="50">
        <v>14</v>
      </c>
      <c r="K16" s="50">
        <v>14</v>
      </c>
      <c r="L16" s="50" t="s">
        <v>326</v>
      </c>
      <c r="M16" s="50">
        <v>22</v>
      </c>
      <c r="N16" s="50" t="s">
        <v>326</v>
      </c>
      <c r="O16" s="50" t="s">
        <v>296</v>
      </c>
      <c r="P16" s="50">
        <v>22</v>
      </c>
    </row>
    <row r="17" spans="1:16">
      <c r="A17" s="51" t="s">
        <v>21</v>
      </c>
      <c r="B17" s="107">
        <f>SUM(D17:P17)</f>
        <v>5</v>
      </c>
      <c r="C17" s="30">
        <f>B17+3</f>
        <v>8</v>
      </c>
      <c r="D17" s="50"/>
      <c r="E17" s="50"/>
      <c r="F17" s="50"/>
      <c r="G17" s="50">
        <v>1</v>
      </c>
      <c r="H17" s="93"/>
      <c r="I17" s="110"/>
      <c r="J17" s="50">
        <v>1</v>
      </c>
      <c r="K17" s="50">
        <v>1</v>
      </c>
      <c r="L17" s="50">
        <v>1</v>
      </c>
      <c r="M17" s="50"/>
      <c r="N17" s="50">
        <v>1</v>
      </c>
      <c r="O17" s="50"/>
      <c r="P17" s="50"/>
    </row>
    <row r="18" spans="1:16">
      <c r="A18" s="51" t="s">
        <v>22</v>
      </c>
      <c r="B18" s="107">
        <f>SUM(D18:P18)</f>
        <v>3</v>
      </c>
      <c r="C18" s="30">
        <f>B18+2</f>
        <v>5</v>
      </c>
      <c r="D18" s="50"/>
      <c r="E18" s="50"/>
      <c r="F18" s="50"/>
      <c r="G18" s="50"/>
      <c r="H18" s="93">
        <v>1</v>
      </c>
      <c r="I18" s="110"/>
      <c r="J18" s="50"/>
      <c r="K18" s="50"/>
      <c r="L18" s="50"/>
      <c r="M18" s="50">
        <v>1</v>
      </c>
      <c r="N18" s="50"/>
      <c r="O18" s="50"/>
      <c r="P18" s="50">
        <v>1</v>
      </c>
    </row>
    <row r="19" spans="1:16">
      <c r="A19" s="51" t="s">
        <v>23</v>
      </c>
      <c r="B19" s="107">
        <f>B17+B18</f>
        <v>8</v>
      </c>
      <c r="C19" s="30">
        <f>C17+C18</f>
        <v>13</v>
      </c>
      <c r="D19" s="50"/>
      <c r="E19" s="50"/>
      <c r="F19" s="50"/>
      <c r="G19" s="50"/>
      <c r="H19" s="93"/>
      <c r="I19" s="110"/>
      <c r="J19" s="50"/>
      <c r="K19" s="50"/>
      <c r="L19" s="50"/>
      <c r="M19" s="50"/>
      <c r="N19" s="50"/>
      <c r="O19" s="50"/>
      <c r="P19" s="50"/>
    </row>
    <row r="20" spans="1:16">
      <c r="A20" s="51" t="s">
        <v>24</v>
      </c>
      <c r="B20" s="107">
        <f>SUM(D20:P20)</f>
        <v>4</v>
      </c>
      <c r="C20" s="30">
        <f>B20+1</f>
        <v>5</v>
      </c>
      <c r="D20" s="50"/>
      <c r="E20" s="50"/>
      <c r="F20" s="50"/>
      <c r="G20" s="50">
        <v>1</v>
      </c>
      <c r="H20" s="93"/>
      <c r="I20" s="110"/>
      <c r="J20" s="50">
        <v>1</v>
      </c>
      <c r="K20" s="50"/>
      <c r="L20" s="50">
        <v>2</v>
      </c>
      <c r="M20" s="50"/>
      <c r="N20" s="50"/>
      <c r="O20" s="50"/>
      <c r="P20" s="50"/>
    </row>
    <row r="21" spans="1:16" ht="16.3" thickBot="1">
      <c r="A21" s="58" t="s">
        <v>25</v>
      </c>
      <c r="B21" s="107">
        <f>SUM(D21:P21)</f>
        <v>20</v>
      </c>
      <c r="C21" s="31">
        <f>B21+7</f>
        <v>27</v>
      </c>
      <c r="D21" s="54"/>
      <c r="E21" s="54"/>
      <c r="F21" s="54"/>
      <c r="G21" s="54">
        <v>5</v>
      </c>
      <c r="H21" s="103"/>
      <c r="I21" s="111"/>
      <c r="J21" s="54">
        <v>5</v>
      </c>
      <c r="K21" s="54"/>
      <c r="L21" s="54">
        <v>10</v>
      </c>
      <c r="M21" s="54"/>
      <c r="N21" s="54"/>
      <c r="O21" s="54"/>
      <c r="P21" s="54"/>
    </row>
    <row r="22" spans="1:16" ht="21.1">
      <c r="A22" s="55" t="s">
        <v>162</v>
      </c>
      <c r="B22" s="107"/>
      <c r="C22" s="64"/>
      <c r="D22" s="50"/>
      <c r="E22" s="50"/>
      <c r="F22" s="50"/>
      <c r="G22" s="50" t="s">
        <v>314</v>
      </c>
      <c r="H22" s="93"/>
      <c r="I22" s="110"/>
      <c r="J22" s="50"/>
      <c r="K22" s="50"/>
      <c r="L22" s="50">
        <v>23</v>
      </c>
      <c r="M22" s="50" t="s">
        <v>326</v>
      </c>
      <c r="N22" s="50"/>
      <c r="O22" s="50" t="s">
        <v>326</v>
      </c>
      <c r="P22" s="50" t="s">
        <v>326</v>
      </c>
    </row>
    <row r="23" spans="1:16">
      <c r="A23" s="51" t="s">
        <v>21</v>
      </c>
      <c r="B23" s="107">
        <f>SUM(D23:P23)</f>
        <v>4</v>
      </c>
      <c r="C23" s="30">
        <f>B23</f>
        <v>4</v>
      </c>
      <c r="D23" s="50"/>
      <c r="E23" s="50"/>
      <c r="F23" s="50"/>
      <c r="G23" s="50">
        <v>1</v>
      </c>
      <c r="H23" s="93"/>
      <c r="I23" s="110"/>
      <c r="J23" s="50"/>
      <c r="K23" s="50"/>
      <c r="L23" s="50"/>
      <c r="M23" s="50">
        <v>1</v>
      </c>
      <c r="N23" s="50"/>
      <c r="O23" s="50">
        <v>1</v>
      </c>
      <c r="P23" s="50">
        <v>1</v>
      </c>
    </row>
    <row r="24" spans="1:16">
      <c r="A24" s="51" t="s">
        <v>22</v>
      </c>
      <c r="B24" s="107">
        <f>SUM(D24:P24)</f>
        <v>1</v>
      </c>
      <c r="C24" s="30">
        <f>B24</f>
        <v>1</v>
      </c>
      <c r="D24" s="50"/>
      <c r="E24" s="50"/>
      <c r="F24" s="50"/>
      <c r="G24" s="50"/>
      <c r="H24" s="93"/>
      <c r="I24" s="110"/>
      <c r="J24" s="50"/>
      <c r="K24" s="50"/>
      <c r="L24" s="50">
        <v>1</v>
      </c>
      <c r="M24" s="50"/>
      <c r="N24" s="50"/>
      <c r="O24" s="50"/>
      <c r="P24" s="50"/>
    </row>
    <row r="25" spans="1:16">
      <c r="A25" s="51" t="s">
        <v>23</v>
      </c>
      <c r="B25" s="107">
        <f>B23+B24</f>
        <v>5</v>
      </c>
      <c r="C25" s="30">
        <f>C23+C24</f>
        <v>5</v>
      </c>
      <c r="D25" s="50"/>
      <c r="E25" s="50"/>
      <c r="F25" s="50"/>
      <c r="G25" s="50"/>
      <c r="H25" s="93"/>
      <c r="I25" s="110"/>
      <c r="J25" s="50"/>
      <c r="K25" s="50"/>
      <c r="L25" s="50"/>
      <c r="M25" s="50"/>
      <c r="N25" s="50"/>
      <c r="O25" s="50"/>
      <c r="P25" s="50"/>
    </row>
    <row r="26" spans="1:16">
      <c r="A26" s="51" t="s">
        <v>24</v>
      </c>
      <c r="B26" s="107">
        <f>SUM(D26:P26)</f>
        <v>1</v>
      </c>
      <c r="C26" s="30">
        <f>B26</f>
        <v>1</v>
      </c>
      <c r="D26" s="50"/>
      <c r="E26" s="50"/>
      <c r="F26" s="50"/>
      <c r="G26" s="50">
        <v>1</v>
      </c>
      <c r="H26" s="93"/>
      <c r="I26" s="110"/>
      <c r="J26" s="50"/>
      <c r="K26" s="50"/>
      <c r="L26" s="50"/>
      <c r="M26" s="50"/>
      <c r="N26" s="50"/>
      <c r="O26" s="50"/>
      <c r="P26" s="50"/>
    </row>
    <row r="27" spans="1:16" ht="16.3" thickBot="1">
      <c r="A27" s="58" t="s">
        <v>25</v>
      </c>
      <c r="B27" s="107">
        <f>SUM(D27:P27)</f>
        <v>5</v>
      </c>
      <c r="C27" s="31">
        <f>B27</f>
        <v>5</v>
      </c>
      <c r="D27" s="54"/>
      <c r="E27" s="54"/>
      <c r="F27" s="54"/>
      <c r="G27" s="54">
        <v>5</v>
      </c>
      <c r="H27" s="103"/>
      <c r="I27" s="111"/>
      <c r="J27" s="54"/>
      <c r="K27" s="54"/>
      <c r="L27" s="54"/>
      <c r="M27" s="54"/>
      <c r="N27" s="54"/>
      <c r="O27" s="54"/>
      <c r="P27" s="54"/>
    </row>
    <row r="28" spans="1:16" ht="21.1">
      <c r="A28" s="55" t="s">
        <v>266</v>
      </c>
      <c r="B28" s="107"/>
      <c r="C28" s="64"/>
      <c r="D28" s="50" t="s">
        <v>267</v>
      </c>
      <c r="E28" s="50"/>
      <c r="F28" s="50"/>
      <c r="G28" s="50"/>
      <c r="H28" s="93"/>
      <c r="I28" s="110"/>
      <c r="J28" s="50"/>
      <c r="K28" s="50"/>
      <c r="L28" s="50"/>
      <c r="M28" s="50" t="s">
        <v>325</v>
      </c>
      <c r="N28" s="50">
        <v>13</v>
      </c>
      <c r="O28" s="50"/>
      <c r="P28" s="50"/>
    </row>
    <row r="29" spans="1:16">
      <c r="A29" s="51" t="s">
        <v>21</v>
      </c>
      <c r="B29" s="107">
        <f>SUM(D29:P29)</f>
        <v>3</v>
      </c>
      <c r="C29" s="30">
        <f>B29 +12</f>
        <v>15</v>
      </c>
      <c r="D29" s="50">
        <v>1</v>
      </c>
      <c r="E29" s="50"/>
      <c r="F29" s="50"/>
      <c r="G29" s="50"/>
      <c r="H29" s="93"/>
      <c r="I29" s="110"/>
      <c r="J29" s="50"/>
      <c r="K29" s="50"/>
      <c r="L29" s="50"/>
      <c r="M29" s="50">
        <v>1</v>
      </c>
      <c r="N29" s="50">
        <v>1</v>
      </c>
      <c r="O29" s="50"/>
      <c r="P29" s="50"/>
    </row>
    <row r="30" spans="1:16">
      <c r="A30" s="51" t="s">
        <v>22</v>
      </c>
      <c r="B30" s="107">
        <f>SUM(D30:P30)</f>
        <v>0</v>
      </c>
      <c r="C30" s="30">
        <f>B30</f>
        <v>0</v>
      </c>
      <c r="D30" s="50"/>
      <c r="E30" s="50"/>
      <c r="F30" s="50"/>
      <c r="G30" s="50"/>
      <c r="H30" s="93"/>
      <c r="I30" s="110"/>
      <c r="J30" s="50"/>
      <c r="K30" s="50"/>
      <c r="L30" s="50"/>
      <c r="M30" s="50"/>
      <c r="N30" s="50"/>
      <c r="O30" s="50"/>
      <c r="P30" s="50"/>
    </row>
    <row r="31" spans="1:16">
      <c r="A31" s="51" t="s">
        <v>23</v>
      </c>
      <c r="B31" s="107">
        <f>B29+B30</f>
        <v>3</v>
      </c>
      <c r="C31" s="30">
        <f>C29+C30</f>
        <v>15</v>
      </c>
      <c r="D31" s="50"/>
      <c r="E31" s="50"/>
      <c r="F31" s="50"/>
      <c r="G31" s="50"/>
      <c r="H31" s="93"/>
      <c r="I31" s="110"/>
      <c r="J31" s="50"/>
      <c r="K31" s="50"/>
      <c r="L31" s="50"/>
      <c r="M31" s="50"/>
      <c r="N31" s="50"/>
      <c r="O31" s="50"/>
      <c r="P31" s="50"/>
    </row>
    <row r="32" spans="1:16">
      <c r="A32" s="51" t="s">
        <v>24</v>
      </c>
      <c r="B32" s="107">
        <f>SUM(D32:P32)</f>
        <v>1</v>
      </c>
      <c r="C32" s="30">
        <f>B32+3</f>
        <v>4</v>
      </c>
      <c r="D32" s="50"/>
      <c r="E32" s="50"/>
      <c r="F32" s="50"/>
      <c r="G32" s="50"/>
      <c r="H32" s="93"/>
      <c r="I32" s="110"/>
      <c r="J32" s="50"/>
      <c r="K32" s="50"/>
      <c r="L32" s="50"/>
      <c r="M32" s="50">
        <v>1</v>
      </c>
      <c r="N32" s="50"/>
      <c r="O32" s="50"/>
      <c r="P32" s="50"/>
    </row>
    <row r="33" spans="1:16" ht="16.3" thickBot="1">
      <c r="A33" s="58" t="s">
        <v>25</v>
      </c>
      <c r="B33" s="107">
        <f>SUM(D33:P33)</f>
        <v>5</v>
      </c>
      <c r="C33" s="31">
        <f>B33</f>
        <v>5</v>
      </c>
      <c r="D33" s="54"/>
      <c r="E33" s="54"/>
      <c r="F33" s="54"/>
      <c r="G33" s="54"/>
      <c r="H33" s="103"/>
      <c r="I33" s="111"/>
      <c r="J33" s="54"/>
      <c r="K33" s="54"/>
      <c r="L33" s="54"/>
      <c r="M33" s="54">
        <v>5</v>
      </c>
      <c r="N33" s="54"/>
      <c r="O33" s="54"/>
      <c r="P33" s="54"/>
    </row>
    <row r="34" spans="1:16" ht="21.1">
      <c r="A34" s="55" t="s">
        <v>163</v>
      </c>
      <c r="B34" s="107"/>
      <c r="C34" s="64"/>
      <c r="D34" s="50"/>
      <c r="E34" s="50"/>
      <c r="F34" s="50"/>
      <c r="G34" s="50"/>
      <c r="H34" s="93"/>
      <c r="I34" s="110"/>
      <c r="J34" s="50"/>
      <c r="K34" s="50"/>
      <c r="L34" s="50"/>
      <c r="M34" s="50"/>
      <c r="N34" s="50"/>
      <c r="O34" s="50"/>
      <c r="P34" s="50"/>
    </row>
    <row r="35" spans="1:16">
      <c r="A35" s="51" t="s">
        <v>21</v>
      </c>
      <c r="B35" s="107">
        <f>SUM(D35:P35)</f>
        <v>0</v>
      </c>
      <c r="C35" s="30">
        <f>B35</f>
        <v>0</v>
      </c>
      <c r="D35" s="50"/>
      <c r="E35" s="50"/>
      <c r="F35" s="50"/>
      <c r="G35" s="50"/>
      <c r="H35" s="93"/>
      <c r="I35" s="110"/>
      <c r="J35" s="50"/>
      <c r="K35" s="50"/>
      <c r="L35" s="50"/>
      <c r="M35" s="50"/>
      <c r="N35" s="50"/>
      <c r="O35" s="50"/>
      <c r="P35" s="50"/>
    </row>
    <row r="36" spans="1:16">
      <c r="A36" s="51" t="s">
        <v>22</v>
      </c>
      <c r="B36" s="107">
        <f>SUM(D36:P36)</f>
        <v>0</v>
      </c>
      <c r="C36" s="30">
        <f>B36</f>
        <v>0</v>
      </c>
      <c r="D36" s="50"/>
      <c r="E36" s="50"/>
      <c r="F36" s="50"/>
      <c r="G36" s="50"/>
      <c r="H36" s="93"/>
      <c r="I36" s="110"/>
      <c r="J36" s="50"/>
      <c r="K36" s="50"/>
      <c r="L36" s="50"/>
      <c r="M36" s="50"/>
      <c r="N36" s="50"/>
      <c r="O36" s="50"/>
      <c r="P36" s="50"/>
    </row>
    <row r="37" spans="1:16">
      <c r="A37" s="51" t="s">
        <v>23</v>
      </c>
      <c r="B37" s="107">
        <f>B35+B36</f>
        <v>0</v>
      </c>
      <c r="C37" s="30">
        <f>C35+C36</f>
        <v>0</v>
      </c>
      <c r="D37" s="50"/>
      <c r="E37" s="50"/>
      <c r="F37" s="50"/>
      <c r="G37" s="50"/>
      <c r="H37" s="93"/>
      <c r="I37" s="110"/>
      <c r="J37" s="50"/>
      <c r="K37" s="50"/>
      <c r="L37" s="50"/>
      <c r="M37" s="50"/>
      <c r="N37" s="50"/>
      <c r="O37" s="50"/>
      <c r="P37" s="50"/>
    </row>
    <row r="38" spans="1:16">
      <c r="A38" s="51" t="s">
        <v>24</v>
      </c>
      <c r="B38" s="107">
        <f>SUM(D38:P38)</f>
        <v>0</v>
      </c>
      <c r="C38" s="30">
        <f>B38</f>
        <v>0</v>
      </c>
      <c r="D38" s="50"/>
      <c r="E38" s="50"/>
      <c r="F38" s="50"/>
      <c r="G38" s="50"/>
      <c r="H38" s="93"/>
      <c r="I38" s="110"/>
      <c r="J38" s="50"/>
      <c r="K38" s="50"/>
      <c r="L38" s="50"/>
      <c r="M38" s="50"/>
      <c r="N38" s="50"/>
      <c r="O38" s="50"/>
      <c r="P38" s="50"/>
    </row>
    <row r="39" spans="1:16" ht="16.3" thickBot="1">
      <c r="A39" s="58" t="s">
        <v>25</v>
      </c>
      <c r="B39" s="107">
        <f>SUM(D39:P39)</f>
        <v>0</v>
      </c>
      <c r="C39" s="31">
        <f>B39</f>
        <v>0</v>
      </c>
      <c r="D39" s="54"/>
      <c r="E39" s="54"/>
      <c r="F39" s="54"/>
      <c r="G39" s="54"/>
      <c r="H39" s="103"/>
      <c r="I39" s="111"/>
      <c r="J39" s="54"/>
      <c r="K39" s="54"/>
      <c r="L39" s="54"/>
      <c r="M39" s="54"/>
      <c r="N39" s="54"/>
      <c r="O39" s="54"/>
      <c r="P39" s="54"/>
    </row>
    <row r="40" spans="1:16" ht="21.1">
      <c r="A40" s="55" t="s">
        <v>164</v>
      </c>
      <c r="B40" s="107"/>
      <c r="C40" s="64"/>
      <c r="D40" s="50"/>
      <c r="E40" s="50" t="s">
        <v>311</v>
      </c>
      <c r="F40" s="50">
        <v>15</v>
      </c>
      <c r="G40" s="50"/>
      <c r="H40" s="93">
        <v>15</v>
      </c>
      <c r="I40" s="110"/>
      <c r="J40" s="50">
        <v>15</v>
      </c>
      <c r="K40" s="50"/>
      <c r="L40" s="50"/>
      <c r="M40" s="50"/>
      <c r="N40" s="50"/>
      <c r="O40" s="50">
        <v>15</v>
      </c>
      <c r="P40" s="50">
        <v>15</v>
      </c>
    </row>
    <row r="41" spans="1:16">
      <c r="A41" s="51" t="s">
        <v>21</v>
      </c>
      <c r="B41" s="107">
        <f>SUM(D41:P41)</f>
        <v>6</v>
      </c>
      <c r="C41" s="30">
        <f>B41+38</f>
        <v>44</v>
      </c>
      <c r="D41" s="50"/>
      <c r="E41" s="50">
        <v>1</v>
      </c>
      <c r="F41" s="50">
        <v>1</v>
      </c>
      <c r="G41" s="50"/>
      <c r="H41" s="93">
        <v>1</v>
      </c>
      <c r="I41" s="110"/>
      <c r="J41" s="50">
        <v>1</v>
      </c>
      <c r="K41" s="50"/>
      <c r="L41" s="50"/>
      <c r="M41" s="50"/>
      <c r="N41" s="50"/>
      <c r="O41" s="50">
        <v>1</v>
      </c>
      <c r="P41" s="50">
        <v>1</v>
      </c>
    </row>
    <row r="42" spans="1:16">
      <c r="A42" s="51" t="s">
        <v>22</v>
      </c>
      <c r="B42" s="107">
        <f>SUM(D42:P42)</f>
        <v>0</v>
      </c>
      <c r="C42" s="30">
        <f>B42+1</f>
        <v>1</v>
      </c>
      <c r="D42" s="50"/>
      <c r="E42" s="50"/>
      <c r="F42" s="50"/>
      <c r="G42" s="50"/>
      <c r="H42" s="93"/>
      <c r="I42" s="110"/>
      <c r="J42" s="50"/>
      <c r="K42" s="50"/>
      <c r="L42" s="50"/>
      <c r="M42" s="50"/>
      <c r="N42" s="50"/>
      <c r="O42" s="50"/>
      <c r="P42" s="50"/>
    </row>
    <row r="43" spans="1:16">
      <c r="A43" s="51" t="s">
        <v>23</v>
      </c>
      <c r="B43" s="107">
        <f>B41+B42</f>
        <v>6</v>
      </c>
      <c r="C43" s="30">
        <f>C41+C42</f>
        <v>45</v>
      </c>
      <c r="D43" s="50"/>
      <c r="E43" s="50"/>
      <c r="F43" s="50"/>
      <c r="G43" s="50"/>
      <c r="H43" s="93"/>
      <c r="I43" s="110"/>
      <c r="J43" s="50"/>
      <c r="K43" s="50"/>
      <c r="L43" s="50"/>
      <c r="M43" s="50"/>
      <c r="N43" s="50"/>
      <c r="O43" s="50"/>
      <c r="P43" s="50"/>
    </row>
    <row r="44" spans="1:16">
      <c r="A44" s="51" t="s">
        <v>24</v>
      </c>
      <c r="B44" s="107">
        <f>SUM(D44:P44)</f>
        <v>0</v>
      </c>
      <c r="C44" s="30">
        <f>B44+11</f>
        <v>11</v>
      </c>
      <c r="D44" s="50"/>
      <c r="E44" s="50"/>
      <c r="F44" s="50"/>
      <c r="G44" s="50"/>
      <c r="H44" s="93"/>
      <c r="I44" s="110"/>
      <c r="J44" s="50"/>
      <c r="K44" s="50"/>
      <c r="L44" s="50"/>
      <c r="M44" s="50"/>
      <c r="N44" s="50"/>
      <c r="O44" s="50"/>
      <c r="P44" s="50"/>
    </row>
    <row r="45" spans="1:16">
      <c r="A45" s="27" t="s">
        <v>29</v>
      </c>
      <c r="B45" s="107">
        <f t="shared" ref="B45:B46" si="0">SUM(D45:P45)</f>
        <v>0</v>
      </c>
      <c r="C45" s="30"/>
      <c r="D45" s="50"/>
      <c r="E45" s="50"/>
      <c r="F45" s="50"/>
      <c r="G45" s="50"/>
      <c r="H45" s="93"/>
      <c r="I45" s="110"/>
      <c r="J45" s="50"/>
      <c r="K45" s="50"/>
      <c r="L45" s="50"/>
      <c r="M45" s="50"/>
      <c r="N45" s="50"/>
      <c r="O45" s="50"/>
      <c r="P45" s="50"/>
    </row>
    <row r="46" spans="1:16">
      <c r="A46" s="27" t="s">
        <v>30</v>
      </c>
      <c r="B46" s="107">
        <f t="shared" si="0"/>
        <v>0</v>
      </c>
      <c r="C46" s="30"/>
      <c r="D46" s="50"/>
      <c r="E46" s="50"/>
      <c r="F46" s="50"/>
      <c r="G46" s="50"/>
      <c r="H46" s="93"/>
      <c r="I46" s="110"/>
      <c r="J46" s="50"/>
      <c r="K46" s="50"/>
      <c r="L46" s="50"/>
      <c r="M46" s="50"/>
      <c r="N46" s="50"/>
      <c r="O46" s="50"/>
      <c r="P46" s="50"/>
    </row>
    <row r="47" spans="1:16" ht="16.3" thickBot="1">
      <c r="A47" s="58" t="s">
        <v>25</v>
      </c>
      <c r="B47" s="107">
        <f>SUM(D47:P47)</f>
        <v>0</v>
      </c>
      <c r="C47" s="31">
        <f>B47+67</f>
        <v>67</v>
      </c>
      <c r="D47" s="54"/>
      <c r="E47" s="54"/>
      <c r="F47" s="54"/>
      <c r="G47" s="54"/>
      <c r="H47" s="103"/>
      <c r="I47" s="111"/>
      <c r="J47" s="54"/>
      <c r="K47" s="54"/>
      <c r="L47" s="54"/>
      <c r="M47" s="54"/>
      <c r="N47" s="54"/>
      <c r="O47" s="54"/>
      <c r="P47" s="54"/>
    </row>
    <row r="48" spans="1:16" ht="21.1">
      <c r="A48" s="55" t="s">
        <v>80</v>
      </c>
      <c r="B48" s="107"/>
      <c r="C48" s="64"/>
      <c r="D48" s="50" t="s">
        <v>283</v>
      </c>
      <c r="E48" s="50">
        <v>23</v>
      </c>
      <c r="F48" s="50">
        <v>23</v>
      </c>
      <c r="G48" s="50">
        <v>13</v>
      </c>
      <c r="H48" s="93">
        <v>13</v>
      </c>
      <c r="I48" s="110"/>
      <c r="J48" s="50" t="s">
        <v>304</v>
      </c>
      <c r="K48" s="50" t="s">
        <v>304</v>
      </c>
      <c r="L48" s="50"/>
      <c r="M48" s="50"/>
      <c r="N48" s="50">
        <v>22</v>
      </c>
      <c r="O48" s="50">
        <v>13</v>
      </c>
      <c r="P48" s="50" t="s">
        <v>410</v>
      </c>
    </row>
    <row r="49" spans="1:16">
      <c r="A49" s="51" t="s">
        <v>21</v>
      </c>
      <c r="B49" s="107">
        <f>SUM(D49:P49)</f>
        <v>6</v>
      </c>
      <c r="C49" s="30">
        <f>B49+8</f>
        <v>14</v>
      </c>
      <c r="D49" s="50"/>
      <c r="E49" s="50"/>
      <c r="F49" s="50"/>
      <c r="G49" s="50">
        <v>1</v>
      </c>
      <c r="H49" s="93">
        <v>1</v>
      </c>
      <c r="I49" s="110"/>
      <c r="J49" s="50">
        <v>1</v>
      </c>
      <c r="K49" s="50">
        <v>1</v>
      </c>
      <c r="L49" s="50"/>
      <c r="M49" s="50"/>
      <c r="N49" s="50"/>
      <c r="O49" s="50">
        <v>1</v>
      </c>
      <c r="P49" s="50">
        <v>1</v>
      </c>
    </row>
    <row r="50" spans="1:16">
      <c r="A50" s="51" t="s">
        <v>22</v>
      </c>
      <c r="B50" s="107">
        <f>SUM(D50:P50)</f>
        <v>4</v>
      </c>
      <c r="C50" s="30">
        <f>B50+8</f>
        <v>12</v>
      </c>
      <c r="D50" s="50">
        <v>1</v>
      </c>
      <c r="E50" s="50">
        <v>1</v>
      </c>
      <c r="F50" s="50">
        <v>1</v>
      </c>
      <c r="G50" s="50"/>
      <c r="H50" s="93"/>
      <c r="I50" s="110"/>
      <c r="J50" s="50"/>
      <c r="K50" s="50"/>
      <c r="L50" s="50"/>
      <c r="M50" s="50"/>
      <c r="N50" s="50">
        <v>1</v>
      </c>
      <c r="O50" s="50"/>
      <c r="P50" s="50"/>
    </row>
    <row r="51" spans="1:16">
      <c r="A51" s="51" t="s">
        <v>23</v>
      </c>
      <c r="B51" s="107">
        <f>B49+B50</f>
        <v>10</v>
      </c>
      <c r="C51" s="30">
        <f>C49+C50</f>
        <v>26</v>
      </c>
      <c r="D51" s="50"/>
      <c r="E51" s="50"/>
      <c r="F51" s="50"/>
      <c r="G51" s="50"/>
      <c r="H51" s="93"/>
      <c r="I51" s="110"/>
      <c r="J51" s="50"/>
      <c r="K51" s="50"/>
      <c r="L51" s="50"/>
      <c r="M51" s="50"/>
      <c r="N51" s="50"/>
      <c r="O51" s="50"/>
      <c r="P51" s="50"/>
    </row>
    <row r="52" spans="1:16">
      <c r="A52" s="51" t="s">
        <v>24</v>
      </c>
      <c r="B52" s="107">
        <f>SUM(D52:P52)</f>
        <v>1</v>
      </c>
      <c r="C52" s="30">
        <f>B52+2</f>
        <v>3</v>
      </c>
      <c r="D52" s="50"/>
      <c r="E52" s="50"/>
      <c r="F52" s="50"/>
      <c r="G52" s="50"/>
      <c r="H52" s="93">
        <v>1</v>
      </c>
      <c r="I52" s="110"/>
      <c r="J52" s="50"/>
      <c r="K52" s="50"/>
      <c r="L52" s="50"/>
      <c r="M52" s="50"/>
      <c r="N52" s="50"/>
      <c r="O52" s="50"/>
      <c r="P52" s="50"/>
    </row>
    <row r="53" spans="1:16" ht="16.3" thickBot="1">
      <c r="A53" s="58" t="s">
        <v>25</v>
      </c>
      <c r="B53" s="107">
        <f>SUM(D53:P53)</f>
        <v>5</v>
      </c>
      <c r="C53" s="31">
        <f>B53+10</f>
        <v>15</v>
      </c>
      <c r="D53" s="54"/>
      <c r="E53" s="54"/>
      <c r="F53" s="54"/>
      <c r="G53" s="54"/>
      <c r="H53" s="103">
        <v>5</v>
      </c>
      <c r="I53" s="111"/>
      <c r="J53" s="54"/>
      <c r="K53" s="54"/>
      <c r="L53" s="54"/>
      <c r="M53" s="54"/>
      <c r="N53" s="54"/>
      <c r="O53" s="54"/>
      <c r="P53" s="54"/>
    </row>
    <row r="54" spans="1:16" ht="21.1">
      <c r="A54" s="55" t="s">
        <v>165</v>
      </c>
      <c r="B54" s="107"/>
      <c r="C54" s="64"/>
      <c r="D54" s="50"/>
      <c r="E54" s="50" t="s">
        <v>267</v>
      </c>
      <c r="F54" s="50" t="s">
        <v>325</v>
      </c>
      <c r="G54" s="50">
        <v>12</v>
      </c>
      <c r="H54" s="93" t="s">
        <v>352</v>
      </c>
      <c r="I54" s="110"/>
      <c r="J54" s="50">
        <v>12</v>
      </c>
      <c r="K54" s="50">
        <v>12</v>
      </c>
      <c r="L54" s="50">
        <v>12</v>
      </c>
      <c r="M54" s="50"/>
      <c r="N54" s="50">
        <v>12</v>
      </c>
      <c r="O54" s="50">
        <v>12</v>
      </c>
      <c r="P54" s="50">
        <v>12</v>
      </c>
    </row>
    <row r="55" spans="1:16">
      <c r="A55" s="51" t="s">
        <v>21</v>
      </c>
      <c r="B55" s="107">
        <f>SUM(D55:P55)</f>
        <v>10</v>
      </c>
      <c r="C55" s="30">
        <f>B55+72</f>
        <v>82</v>
      </c>
      <c r="D55" s="50"/>
      <c r="E55" s="50">
        <v>1</v>
      </c>
      <c r="F55" s="50">
        <v>1</v>
      </c>
      <c r="G55" s="50">
        <v>1</v>
      </c>
      <c r="H55" s="93">
        <v>1</v>
      </c>
      <c r="I55" s="110"/>
      <c r="J55" s="50">
        <v>1</v>
      </c>
      <c r="K55" s="50">
        <v>1</v>
      </c>
      <c r="L55" s="50">
        <v>1</v>
      </c>
      <c r="M55" s="50"/>
      <c r="N55" s="50">
        <v>1</v>
      </c>
      <c r="O55" s="50">
        <v>1</v>
      </c>
      <c r="P55" s="50">
        <v>1</v>
      </c>
    </row>
    <row r="56" spans="1:16">
      <c r="A56" s="51" t="s">
        <v>22</v>
      </c>
      <c r="B56" s="107">
        <f>SUM(D56:P56)</f>
        <v>0</v>
      </c>
      <c r="C56" s="30">
        <f>B56+1</f>
        <v>1</v>
      </c>
      <c r="D56" s="50"/>
      <c r="E56" s="50"/>
      <c r="F56" s="50"/>
      <c r="G56" s="50"/>
      <c r="H56" s="93"/>
      <c r="I56" s="110"/>
      <c r="J56" s="50"/>
      <c r="K56" s="50"/>
      <c r="L56" s="50"/>
      <c r="M56" s="50"/>
      <c r="N56" s="50"/>
      <c r="O56" s="50"/>
      <c r="P56" s="50"/>
    </row>
    <row r="57" spans="1:16">
      <c r="A57" s="51" t="s">
        <v>23</v>
      </c>
      <c r="B57" s="107">
        <f>B55+B56</f>
        <v>10</v>
      </c>
      <c r="C57" s="30">
        <f>C55+C56</f>
        <v>83</v>
      </c>
      <c r="D57" s="50"/>
      <c r="E57" s="50"/>
      <c r="F57" s="50"/>
      <c r="G57" s="50"/>
      <c r="H57" s="93"/>
      <c r="I57" s="110"/>
      <c r="J57" s="50"/>
      <c r="K57" s="50"/>
      <c r="L57" s="50"/>
      <c r="M57" s="50"/>
      <c r="N57" s="50"/>
      <c r="O57" s="50"/>
      <c r="P57" s="50"/>
    </row>
    <row r="58" spans="1:16">
      <c r="A58" s="51" t="s">
        <v>24</v>
      </c>
      <c r="B58" s="107">
        <f>SUM(D58:P58)</f>
        <v>0</v>
      </c>
      <c r="C58" s="30">
        <f>B58+13</f>
        <v>13</v>
      </c>
      <c r="D58" s="50"/>
      <c r="E58" s="50"/>
      <c r="F58" s="50"/>
      <c r="G58" s="50"/>
      <c r="H58" s="93"/>
      <c r="I58" s="110"/>
      <c r="J58" s="50"/>
      <c r="K58" s="50"/>
      <c r="L58" s="50"/>
      <c r="M58" s="50"/>
      <c r="N58" s="50"/>
      <c r="O58" s="50"/>
      <c r="P58" s="50"/>
    </row>
    <row r="59" spans="1:16" ht="16.3" thickBot="1">
      <c r="A59" s="58" t="s">
        <v>25</v>
      </c>
      <c r="B59" s="107">
        <f>SUM(D59:P59)</f>
        <v>0</v>
      </c>
      <c r="C59" s="31">
        <f>B59+85</f>
        <v>85</v>
      </c>
      <c r="D59" s="54"/>
      <c r="E59" s="54"/>
      <c r="F59" s="54"/>
      <c r="G59" s="54"/>
      <c r="H59" s="103"/>
      <c r="I59" s="111"/>
      <c r="J59" s="54"/>
      <c r="K59" s="54"/>
      <c r="L59" s="54"/>
      <c r="M59" s="54"/>
      <c r="N59" s="54"/>
      <c r="O59" s="54"/>
      <c r="P59" s="54"/>
    </row>
    <row r="60" spans="1:16" ht="21.1">
      <c r="A60" s="55" t="s">
        <v>166</v>
      </c>
      <c r="B60" s="107"/>
      <c r="C60" s="64"/>
      <c r="D60" s="50" t="s">
        <v>268</v>
      </c>
      <c r="E60" s="50" t="s">
        <v>304</v>
      </c>
      <c r="F60" s="50">
        <v>13</v>
      </c>
      <c r="G60" s="50" t="s">
        <v>296</v>
      </c>
      <c r="H60" s="93"/>
      <c r="I60" s="110"/>
      <c r="J60" s="50">
        <v>21</v>
      </c>
      <c r="K60" s="50" t="s">
        <v>296</v>
      </c>
      <c r="L60" s="50">
        <v>13</v>
      </c>
      <c r="M60" s="50">
        <v>13</v>
      </c>
      <c r="N60" s="50" t="s">
        <v>296</v>
      </c>
      <c r="O60" s="50">
        <v>23</v>
      </c>
      <c r="P60" s="50">
        <v>23</v>
      </c>
    </row>
    <row r="61" spans="1:16">
      <c r="A61" s="51" t="s">
        <v>21</v>
      </c>
      <c r="B61" s="107">
        <f>SUM(D61:P61)</f>
        <v>5</v>
      </c>
      <c r="C61" s="30">
        <f>B61+8</f>
        <v>13</v>
      </c>
      <c r="D61" s="50">
        <v>1</v>
      </c>
      <c r="E61" s="50">
        <v>1</v>
      </c>
      <c r="F61" s="50">
        <v>1</v>
      </c>
      <c r="G61" s="50"/>
      <c r="H61" s="93"/>
      <c r="I61" s="110"/>
      <c r="J61" s="50"/>
      <c r="K61" s="50"/>
      <c r="L61" s="50">
        <v>1</v>
      </c>
      <c r="M61" s="50">
        <v>1</v>
      </c>
      <c r="N61" s="50"/>
      <c r="O61" s="50"/>
      <c r="P61" s="50"/>
    </row>
    <row r="62" spans="1:16">
      <c r="A62" s="51" t="s">
        <v>22</v>
      </c>
      <c r="B62" s="107">
        <f>SUM(D62:P62)</f>
        <v>3</v>
      </c>
      <c r="C62" s="30">
        <f>B62+2</f>
        <v>5</v>
      </c>
      <c r="D62" s="50"/>
      <c r="E62" s="50"/>
      <c r="F62" s="50"/>
      <c r="G62" s="50"/>
      <c r="H62" s="93"/>
      <c r="I62" s="110"/>
      <c r="J62" s="50">
        <v>1</v>
      </c>
      <c r="K62" s="50"/>
      <c r="L62" s="50"/>
      <c r="M62" s="50"/>
      <c r="N62" s="50"/>
      <c r="O62" s="50">
        <v>1</v>
      </c>
      <c r="P62" s="50">
        <v>1</v>
      </c>
    </row>
    <row r="63" spans="1:16">
      <c r="A63" s="51" t="s">
        <v>23</v>
      </c>
      <c r="B63" s="107">
        <f>B61+B62</f>
        <v>8</v>
      </c>
      <c r="C63" s="30">
        <f>C61+C62</f>
        <v>18</v>
      </c>
      <c r="D63" s="50"/>
      <c r="E63" s="50"/>
      <c r="F63" s="50"/>
      <c r="G63" s="50"/>
      <c r="H63" s="93"/>
      <c r="I63" s="110"/>
      <c r="J63" s="50"/>
      <c r="K63" s="50"/>
      <c r="L63" s="50"/>
      <c r="M63" s="50"/>
      <c r="N63" s="50"/>
      <c r="O63" s="50"/>
      <c r="P63" s="50"/>
    </row>
    <row r="64" spans="1:16">
      <c r="A64" s="51" t="s">
        <v>24</v>
      </c>
      <c r="B64" s="107">
        <f>SUM(D64:P64)</f>
        <v>2</v>
      </c>
      <c r="C64" s="30">
        <f>B64+1</f>
        <v>3</v>
      </c>
      <c r="D64" s="50">
        <v>1</v>
      </c>
      <c r="E64" s="50"/>
      <c r="F64" s="50"/>
      <c r="G64" s="50"/>
      <c r="H64" s="93"/>
      <c r="I64" s="110"/>
      <c r="J64" s="50"/>
      <c r="K64" s="50"/>
      <c r="L64" s="50"/>
      <c r="M64" s="50">
        <v>1</v>
      </c>
      <c r="N64" s="50"/>
      <c r="O64" s="50"/>
      <c r="P64" s="50"/>
    </row>
    <row r="65" spans="1:16" ht="16.3" thickBot="1">
      <c r="A65" s="58" t="s">
        <v>25</v>
      </c>
      <c r="B65" s="107">
        <f>SUM(D65:P65)</f>
        <v>10</v>
      </c>
      <c r="C65" s="31">
        <f>B65+5</f>
        <v>15</v>
      </c>
      <c r="D65" s="54">
        <v>5</v>
      </c>
      <c r="E65" s="54"/>
      <c r="F65" s="54"/>
      <c r="G65" s="54"/>
      <c r="H65" s="103"/>
      <c r="I65" s="111"/>
      <c r="J65" s="54"/>
      <c r="K65" s="54"/>
      <c r="L65" s="54"/>
      <c r="M65" s="54">
        <v>5</v>
      </c>
      <c r="N65" s="54"/>
      <c r="O65" s="54"/>
      <c r="P65" s="54"/>
    </row>
    <row r="66" spans="1:16" ht="21.1">
      <c r="A66" s="55" t="s">
        <v>167</v>
      </c>
      <c r="B66" s="107"/>
      <c r="C66" s="64"/>
      <c r="D66" s="50"/>
      <c r="E66" s="50"/>
      <c r="F66" s="50"/>
      <c r="G66" s="50"/>
      <c r="H66" s="93" t="s">
        <v>283</v>
      </c>
      <c r="I66" s="110"/>
      <c r="J66" s="50"/>
      <c r="K66" s="50"/>
      <c r="L66" s="50">
        <v>22</v>
      </c>
      <c r="M66" s="50">
        <v>23</v>
      </c>
      <c r="N66" s="50"/>
      <c r="O66" s="50"/>
      <c r="P66" s="50"/>
    </row>
    <row r="67" spans="1:16">
      <c r="A67" s="51" t="s">
        <v>21</v>
      </c>
      <c r="B67" s="107">
        <f>SUM(D67:P67)</f>
        <v>0</v>
      </c>
      <c r="C67" s="30">
        <f>B67+2</f>
        <v>2</v>
      </c>
      <c r="D67" s="50"/>
      <c r="E67" s="50"/>
      <c r="F67" s="50"/>
      <c r="G67" s="50"/>
      <c r="H67" s="93"/>
      <c r="I67" s="110"/>
      <c r="J67" s="50"/>
      <c r="K67" s="50"/>
      <c r="L67" s="50"/>
      <c r="M67" s="50"/>
      <c r="N67" s="50"/>
      <c r="O67" s="50"/>
      <c r="P67" s="50"/>
    </row>
    <row r="68" spans="1:16">
      <c r="A68" s="51" t="s">
        <v>22</v>
      </c>
      <c r="B68" s="107">
        <f>SUM(D68:P68)</f>
        <v>3</v>
      </c>
      <c r="C68" s="30">
        <f>B68+6</f>
        <v>9</v>
      </c>
      <c r="D68" s="50"/>
      <c r="E68" s="50"/>
      <c r="F68" s="50"/>
      <c r="G68" s="50"/>
      <c r="H68" s="93">
        <v>1</v>
      </c>
      <c r="I68" s="110"/>
      <c r="J68" s="50"/>
      <c r="K68" s="50"/>
      <c r="L68" s="50">
        <v>1</v>
      </c>
      <c r="M68" s="50">
        <v>1</v>
      </c>
      <c r="N68" s="50"/>
      <c r="O68" s="50"/>
      <c r="P68" s="50"/>
    </row>
    <row r="69" spans="1:16">
      <c r="A69" s="51" t="s">
        <v>23</v>
      </c>
      <c r="B69" s="107">
        <f>B67+B68</f>
        <v>3</v>
      </c>
      <c r="C69" s="30">
        <f>C67+C68</f>
        <v>11</v>
      </c>
      <c r="D69" s="50"/>
      <c r="E69" s="50"/>
      <c r="F69" s="50"/>
      <c r="G69" s="50"/>
      <c r="H69" s="93"/>
      <c r="I69" s="110"/>
      <c r="J69" s="50"/>
      <c r="K69" s="50"/>
      <c r="L69" s="50"/>
      <c r="M69" s="50"/>
      <c r="N69" s="50"/>
      <c r="O69" s="50"/>
      <c r="P69" s="50"/>
    </row>
    <row r="70" spans="1:16">
      <c r="A70" s="51" t="s">
        <v>24</v>
      </c>
      <c r="B70" s="107">
        <f>SUM(D70:P70)</f>
        <v>0</v>
      </c>
      <c r="C70" s="30">
        <f>B70</f>
        <v>0</v>
      </c>
      <c r="D70" s="50"/>
      <c r="E70" s="50"/>
      <c r="F70" s="50"/>
      <c r="G70" s="50"/>
      <c r="H70" s="93"/>
      <c r="I70" s="110"/>
      <c r="J70" s="50"/>
      <c r="K70" s="50"/>
      <c r="L70" s="50"/>
      <c r="M70" s="50"/>
      <c r="N70" s="50"/>
      <c r="O70" s="50"/>
      <c r="P70" s="50"/>
    </row>
    <row r="71" spans="1:16">
      <c r="A71" s="27" t="s">
        <v>29</v>
      </c>
      <c r="B71" s="107">
        <f>SUM(D71:P71)</f>
        <v>0</v>
      </c>
      <c r="C71" s="12"/>
      <c r="D71" s="14"/>
      <c r="E71" s="14"/>
      <c r="F71" s="14"/>
      <c r="G71" s="14"/>
      <c r="H71" s="90"/>
      <c r="I71" s="98"/>
      <c r="J71" s="14"/>
      <c r="K71" s="16"/>
      <c r="L71" s="16"/>
      <c r="M71" s="16"/>
      <c r="N71" s="16"/>
      <c r="O71" s="16"/>
      <c r="P71" s="90"/>
    </row>
    <row r="72" spans="1:16">
      <c r="A72" s="27" t="s">
        <v>30</v>
      </c>
      <c r="B72" s="107">
        <f t="shared" ref="B72" si="1">SUM(D72:P72)</f>
        <v>0</v>
      </c>
      <c r="C72" s="12"/>
      <c r="D72" s="14"/>
      <c r="E72" s="14"/>
      <c r="F72" s="14"/>
      <c r="G72" s="14"/>
      <c r="H72" s="90"/>
      <c r="I72" s="98"/>
      <c r="J72" s="14"/>
      <c r="K72" s="16"/>
      <c r="L72" s="16"/>
      <c r="M72" s="16"/>
      <c r="N72" s="16"/>
      <c r="O72" s="16"/>
      <c r="P72" s="90"/>
    </row>
    <row r="73" spans="1:16" ht="16.3" thickBot="1">
      <c r="A73" s="58" t="s">
        <v>25</v>
      </c>
      <c r="B73" s="107">
        <f>SUM(D73:P73)</f>
        <v>0</v>
      </c>
      <c r="C73" s="31">
        <f>B73</f>
        <v>0</v>
      </c>
      <c r="D73" s="54"/>
      <c r="E73" s="54"/>
      <c r="F73" s="54"/>
      <c r="G73" s="54"/>
      <c r="H73" s="103"/>
      <c r="I73" s="111"/>
      <c r="J73" s="54"/>
      <c r="K73" s="54"/>
      <c r="L73" s="54"/>
      <c r="M73" s="54"/>
      <c r="N73" s="54"/>
      <c r="O73" s="54"/>
      <c r="P73" s="54"/>
    </row>
    <row r="74" spans="1:16" ht="21.1">
      <c r="A74" s="55" t="s">
        <v>34</v>
      </c>
      <c r="B74" s="107"/>
      <c r="C74" s="64"/>
      <c r="D74" s="50" t="s">
        <v>269</v>
      </c>
      <c r="E74" s="50">
        <v>21</v>
      </c>
      <c r="F74" s="50">
        <v>21</v>
      </c>
      <c r="G74" s="50"/>
      <c r="H74" s="93"/>
      <c r="I74" s="110"/>
      <c r="J74" s="50">
        <v>23</v>
      </c>
      <c r="K74" s="50">
        <v>15</v>
      </c>
      <c r="L74" s="50" t="s">
        <v>269</v>
      </c>
      <c r="M74" s="50">
        <v>15</v>
      </c>
      <c r="N74" s="50" t="s">
        <v>269</v>
      </c>
      <c r="O74" s="50"/>
      <c r="P74" s="50"/>
    </row>
    <row r="75" spans="1:16">
      <c r="A75" s="51" t="s">
        <v>21</v>
      </c>
      <c r="B75" s="107">
        <f>SUM(D75:P75)</f>
        <v>5</v>
      </c>
      <c r="C75" s="30">
        <f>B75+9</f>
        <v>14</v>
      </c>
      <c r="D75" s="50">
        <v>1</v>
      </c>
      <c r="E75" s="50"/>
      <c r="F75" s="50"/>
      <c r="G75" s="50"/>
      <c r="H75" s="93"/>
      <c r="I75" s="110"/>
      <c r="J75" s="50"/>
      <c r="K75" s="50">
        <v>1</v>
      </c>
      <c r="L75" s="50">
        <v>1</v>
      </c>
      <c r="M75" s="50">
        <v>1</v>
      </c>
      <c r="N75" s="50">
        <v>1</v>
      </c>
      <c r="O75" s="50"/>
      <c r="P75" s="50"/>
    </row>
    <row r="76" spans="1:16">
      <c r="A76" s="51" t="s">
        <v>22</v>
      </c>
      <c r="B76" s="107">
        <f>SUM(D76:P76)</f>
        <v>3</v>
      </c>
      <c r="C76" s="30">
        <f>B76+2</f>
        <v>5</v>
      </c>
      <c r="D76" s="50"/>
      <c r="E76" s="50">
        <v>1</v>
      </c>
      <c r="F76" s="50">
        <v>1</v>
      </c>
      <c r="G76" s="50"/>
      <c r="H76" s="93"/>
      <c r="I76" s="110"/>
      <c r="J76" s="50">
        <v>1</v>
      </c>
      <c r="K76" s="50"/>
      <c r="L76" s="50"/>
      <c r="M76" s="50"/>
      <c r="N76" s="50"/>
      <c r="O76" s="50"/>
      <c r="P76" s="50"/>
    </row>
    <row r="77" spans="1:16">
      <c r="A77" s="51" t="s">
        <v>23</v>
      </c>
      <c r="B77" s="107">
        <f>B75+B76</f>
        <v>8</v>
      </c>
      <c r="C77" s="30">
        <f>C75+C76</f>
        <v>19</v>
      </c>
      <c r="D77" s="50"/>
      <c r="E77" s="50"/>
      <c r="F77" s="50"/>
      <c r="G77" s="50"/>
      <c r="H77" s="93"/>
      <c r="I77" s="110"/>
      <c r="J77" s="50"/>
      <c r="K77" s="50"/>
      <c r="L77" s="50"/>
      <c r="M77" s="50"/>
      <c r="N77" s="50"/>
      <c r="O77" s="50"/>
      <c r="P77" s="50"/>
    </row>
    <row r="78" spans="1:16">
      <c r="A78" s="51" t="s">
        <v>24</v>
      </c>
      <c r="B78" s="107">
        <f>SUM(D78:P78)</f>
        <v>4</v>
      </c>
      <c r="C78" s="30">
        <f>B78+2</f>
        <v>6</v>
      </c>
      <c r="D78" s="50"/>
      <c r="E78" s="50">
        <v>1</v>
      </c>
      <c r="F78" s="50"/>
      <c r="G78" s="50"/>
      <c r="H78" s="93"/>
      <c r="I78" s="110"/>
      <c r="J78" s="50"/>
      <c r="K78" s="50"/>
      <c r="L78" s="50"/>
      <c r="M78" s="50">
        <v>3</v>
      </c>
      <c r="N78" s="50"/>
      <c r="O78" s="50"/>
      <c r="P78" s="50"/>
    </row>
    <row r="79" spans="1:16">
      <c r="A79" s="27" t="s">
        <v>29</v>
      </c>
      <c r="B79" s="107">
        <f>SUM(D79:P79)</f>
        <v>1</v>
      </c>
      <c r="C79" s="12"/>
      <c r="D79" s="14"/>
      <c r="E79" s="14"/>
      <c r="F79" s="14"/>
      <c r="G79" s="14"/>
      <c r="H79" s="90"/>
      <c r="I79" s="98"/>
      <c r="J79" s="14">
        <v>1</v>
      </c>
      <c r="K79" s="16"/>
      <c r="L79" s="16"/>
      <c r="M79" s="16"/>
      <c r="N79" s="16"/>
      <c r="O79" s="16"/>
      <c r="P79" s="90"/>
    </row>
    <row r="80" spans="1:16">
      <c r="A80" s="27" t="s">
        <v>30</v>
      </c>
      <c r="B80" s="107">
        <f t="shared" ref="B80" si="2">SUM(D80:P80)</f>
        <v>1</v>
      </c>
      <c r="C80" s="12"/>
      <c r="D80" s="14"/>
      <c r="E80" s="14"/>
      <c r="F80" s="14"/>
      <c r="G80" s="14"/>
      <c r="H80" s="90"/>
      <c r="I80" s="98"/>
      <c r="J80" s="14">
        <v>1</v>
      </c>
      <c r="K80" s="16"/>
      <c r="L80" s="16"/>
      <c r="M80" s="16"/>
      <c r="N80" s="16"/>
      <c r="O80" s="16"/>
      <c r="P80" s="90"/>
    </row>
    <row r="81" spans="1:16" ht="16.3" thickBot="1">
      <c r="A81" s="58" t="s">
        <v>25</v>
      </c>
      <c r="B81" s="107">
        <f>SUM(D81:P81)</f>
        <v>22</v>
      </c>
      <c r="C81" s="31">
        <f>B81+26</f>
        <v>48</v>
      </c>
      <c r="D81" s="54"/>
      <c r="E81" s="54">
        <v>5</v>
      </c>
      <c r="F81" s="54"/>
      <c r="G81" s="54"/>
      <c r="H81" s="103"/>
      <c r="I81" s="111"/>
      <c r="J81" s="54">
        <v>2</v>
      </c>
      <c r="K81" s="54"/>
      <c r="L81" s="54"/>
      <c r="M81" s="54">
        <v>15</v>
      </c>
      <c r="N81" s="54"/>
      <c r="O81" s="54"/>
      <c r="P81" s="54"/>
    </row>
    <row r="82" spans="1:16" ht="21.1">
      <c r="A82" s="55" t="s">
        <v>263</v>
      </c>
      <c r="B82" s="107"/>
      <c r="C82" s="64"/>
      <c r="D82" s="50" t="s">
        <v>264</v>
      </c>
      <c r="E82" s="50">
        <v>10</v>
      </c>
      <c r="F82" s="50">
        <v>10</v>
      </c>
      <c r="G82" s="50">
        <v>10</v>
      </c>
      <c r="H82" s="93">
        <v>10</v>
      </c>
      <c r="I82" s="110"/>
      <c r="J82" s="50" t="s">
        <v>307</v>
      </c>
      <c r="K82" s="50">
        <v>10</v>
      </c>
      <c r="L82" s="50" t="s">
        <v>307</v>
      </c>
      <c r="M82" s="50">
        <v>10</v>
      </c>
      <c r="N82" s="50">
        <v>10</v>
      </c>
      <c r="O82" s="50">
        <v>10</v>
      </c>
      <c r="P82" s="50">
        <v>10</v>
      </c>
    </row>
    <row r="83" spans="1:16">
      <c r="A83" s="51" t="s">
        <v>21</v>
      </c>
      <c r="B83" s="107">
        <f>SUM(D83:P83)</f>
        <v>12</v>
      </c>
      <c r="C83" s="30">
        <f>B83</f>
        <v>12</v>
      </c>
      <c r="D83" s="50">
        <v>1</v>
      </c>
      <c r="E83" s="50">
        <v>1</v>
      </c>
      <c r="F83" s="50">
        <v>1</v>
      </c>
      <c r="G83" s="50">
        <v>1</v>
      </c>
      <c r="H83" s="93">
        <v>1</v>
      </c>
      <c r="I83" s="110"/>
      <c r="J83" s="50">
        <v>1</v>
      </c>
      <c r="K83" s="50">
        <v>1</v>
      </c>
      <c r="L83" s="50">
        <v>1</v>
      </c>
      <c r="M83" s="50">
        <v>1</v>
      </c>
      <c r="N83" s="50">
        <v>1</v>
      </c>
      <c r="O83" s="50">
        <v>1</v>
      </c>
      <c r="P83" s="50">
        <v>1</v>
      </c>
    </row>
    <row r="84" spans="1:16">
      <c r="A84" s="51" t="s">
        <v>22</v>
      </c>
      <c r="B84" s="107">
        <f>SUM(D84:P84)</f>
        <v>0</v>
      </c>
      <c r="C84" s="30">
        <f>B84</f>
        <v>0</v>
      </c>
      <c r="D84" s="50"/>
      <c r="E84" s="50"/>
      <c r="F84" s="50"/>
      <c r="G84" s="50"/>
      <c r="H84" s="93"/>
      <c r="I84" s="110"/>
      <c r="J84" s="50"/>
      <c r="K84" s="50"/>
      <c r="L84" s="50"/>
      <c r="M84" s="50"/>
      <c r="N84" s="50"/>
      <c r="O84" s="50"/>
      <c r="P84" s="50"/>
    </row>
    <row r="85" spans="1:16">
      <c r="A85" s="51" t="s">
        <v>23</v>
      </c>
      <c r="B85" s="107">
        <f>B83+B84</f>
        <v>12</v>
      </c>
      <c r="C85" s="30">
        <f>C83+C84</f>
        <v>12</v>
      </c>
      <c r="D85" s="50"/>
      <c r="E85" s="50"/>
      <c r="F85" s="50"/>
      <c r="G85" s="50"/>
      <c r="H85" s="93"/>
      <c r="I85" s="110"/>
      <c r="J85" s="50"/>
      <c r="K85" s="50"/>
      <c r="L85" s="50"/>
      <c r="M85" s="50"/>
      <c r="N85" s="50"/>
      <c r="O85" s="50"/>
      <c r="P85" s="50"/>
    </row>
    <row r="86" spans="1:16">
      <c r="A86" s="51" t="s">
        <v>24</v>
      </c>
      <c r="B86" s="107">
        <f>SUM(D86:P86)</f>
        <v>2</v>
      </c>
      <c r="C86" s="30">
        <f>B86</f>
        <v>2</v>
      </c>
      <c r="D86" s="50"/>
      <c r="E86" s="50">
        <v>1</v>
      </c>
      <c r="F86" s="50"/>
      <c r="G86" s="50"/>
      <c r="H86" s="93"/>
      <c r="I86" s="110"/>
      <c r="J86" s="50"/>
      <c r="K86" s="50"/>
      <c r="L86" s="50"/>
      <c r="M86" s="50"/>
      <c r="N86" s="50"/>
      <c r="O86" s="50"/>
      <c r="P86" s="50">
        <v>1</v>
      </c>
    </row>
    <row r="87" spans="1:16">
      <c r="A87" s="27" t="s">
        <v>29</v>
      </c>
      <c r="B87" s="107">
        <f>SUM(D87:P87)</f>
        <v>54</v>
      </c>
      <c r="C87" s="12"/>
      <c r="D87" s="14">
        <v>3</v>
      </c>
      <c r="E87" s="14">
        <v>6</v>
      </c>
      <c r="F87" s="14">
        <v>2</v>
      </c>
      <c r="G87" s="14">
        <v>6</v>
      </c>
      <c r="H87" s="90">
        <v>5</v>
      </c>
      <c r="I87" s="98"/>
      <c r="J87" s="14">
        <v>2</v>
      </c>
      <c r="K87" s="16">
        <v>3</v>
      </c>
      <c r="L87" s="16">
        <v>6</v>
      </c>
      <c r="M87" s="16">
        <v>7</v>
      </c>
      <c r="N87" s="16">
        <v>2</v>
      </c>
      <c r="O87" s="16">
        <v>9</v>
      </c>
      <c r="P87" s="90">
        <v>3</v>
      </c>
    </row>
    <row r="88" spans="1:16">
      <c r="A88" s="27" t="s">
        <v>30</v>
      </c>
      <c r="B88" s="107">
        <f t="shared" ref="B88" si="3">SUM(D88:P88)</f>
        <v>63</v>
      </c>
      <c r="C88" s="12"/>
      <c r="D88" s="14">
        <v>4</v>
      </c>
      <c r="E88" s="14">
        <v>7</v>
      </c>
      <c r="F88" s="14">
        <v>4</v>
      </c>
      <c r="G88" s="14">
        <v>6</v>
      </c>
      <c r="H88" s="90">
        <v>6</v>
      </c>
      <c r="I88" s="98"/>
      <c r="J88" s="14">
        <v>2</v>
      </c>
      <c r="K88" s="16">
        <v>4</v>
      </c>
      <c r="L88" s="16">
        <v>6</v>
      </c>
      <c r="M88" s="16">
        <v>9</v>
      </c>
      <c r="N88" s="16">
        <v>3</v>
      </c>
      <c r="O88" s="16">
        <v>9</v>
      </c>
      <c r="P88" s="90">
        <v>3</v>
      </c>
    </row>
    <row r="89" spans="1:16" ht="16.3" thickBot="1">
      <c r="A89" s="58" t="s">
        <v>25</v>
      </c>
      <c r="B89" s="107">
        <f>SUM(D89:P89)</f>
        <v>128</v>
      </c>
      <c r="C89" s="31">
        <f>B89</f>
        <v>128</v>
      </c>
      <c r="D89" s="54">
        <v>6</v>
      </c>
      <c r="E89" s="54">
        <v>18</v>
      </c>
      <c r="F89" s="54">
        <v>4</v>
      </c>
      <c r="G89" s="54">
        <v>13</v>
      </c>
      <c r="H89" s="103">
        <v>11</v>
      </c>
      <c r="I89" s="111"/>
      <c r="J89" s="54">
        <v>4</v>
      </c>
      <c r="K89" s="54">
        <v>6</v>
      </c>
      <c r="L89" s="54">
        <v>12</v>
      </c>
      <c r="M89" s="54">
        <v>15</v>
      </c>
      <c r="N89" s="54">
        <v>4</v>
      </c>
      <c r="O89" s="54">
        <v>23</v>
      </c>
      <c r="P89" s="54">
        <v>12</v>
      </c>
    </row>
    <row r="90" spans="1:16" ht="21.1">
      <c r="A90" s="55" t="s">
        <v>168</v>
      </c>
      <c r="B90" s="107"/>
      <c r="C90" s="64"/>
      <c r="D90" s="50" t="s">
        <v>262</v>
      </c>
      <c r="E90" s="50">
        <v>9</v>
      </c>
      <c r="F90" s="50" t="s">
        <v>303</v>
      </c>
      <c r="G90" s="50">
        <v>9</v>
      </c>
      <c r="H90" s="93">
        <v>9</v>
      </c>
      <c r="I90" s="110"/>
      <c r="J90" s="50">
        <v>9</v>
      </c>
      <c r="K90" s="50">
        <v>9</v>
      </c>
      <c r="L90" s="50">
        <v>9</v>
      </c>
      <c r="M90" s="50" t="s">
        <v>386</v>
      </c>
      <c r="N90" s="50">
        <v>9</v>
      </c>
      <c r="O90" s="50">
        <v>9</v>
      </c>
      <c r="P90" s="50">
        <v>9</v>
      </c>
    </row>
    <row r="91" spans="1:16">
      <c r="A91" s="51" t="s">
        <v>21</v>
      </c>
      <c r="B91" s="107">
        <f>SUM(D91:P91)</f>
        <v>12</v>
      </c>
      <c r="C91" s="30">
        <f>B91+15</f>
        <v>27</v>
      </c>
      <c r="D91" s="50">
        <v>1</v>
      </c>
      <c r="E91" s="50">
        <v>1</v>
      </c>
      <c r="F91" s="50">
        <v>1</v>
      </c>
      <c r="G91" s="50">
        <v>1</v>
      </c>
      <c r="H91" s="93">
        <v>1</v>
      </c>
      <c r="I91" s="110"/>
      <c r="J91" s="50">
        <v>1</v>
      </c>
      <c r="K91" s="50">
        <v>1</v>
      </c>
      <c r="L91" s="50">
        <v>1</v>
      </c>
      <c r="M91" s="50">
        <v>1</v>
      </c>
      <c r="N91" s="50">
        <v>1</v>
      </c>
      <c r="O91" s="50">
        <v>1</v>
      </c>
      <c r="P91" s="50">
        <v>1</v>
      </c>
    </row>
    <row r="92" spans="1:16">
      <c r="A92" s="51" t="s">
        <v>22</v>
      </c>
      <c r="B92" s="107">
        <f>SUM(D92:P92)</f>
        <v>0</v>
      </c>
      <c r="C92" s="30">
        <f>B92+1</f>
        <v>1</v>
      </c>
      <c r="D92" s="50"/>
      <c r="E92" s="50"/>
      <c r="F92" s="50"/>
      <c r="G92" s="50"/>
      <c r="H92" s="93"/>
      <c r="I92" s="110"/>
      <c r="J92" s="50"/>
      <c r="K92" s="50"/>
      <c r="L92" s="50"/>
      <c r="M92" s="50"/>
      <c r="N92" s="50"/>
      <c r="O92" s="50"/>
      <c r="P92" s="50"/>
    </row>
    <row r="93" spans="1:16">
      <c r="A93" s="51" t="s">
        <v>23</v>
      </c>
      <c r="B93" s="107">
        <f>B91+B92</f>
        <v>12</v>
      </c>
      <c r="C93" s="30">
        <f>C91+C92</f>
        <v>28</v>
      </c>
      <c r="D93" s="50"/>
      <c r="E93" s="50"/>
      <c r="F93" s="50"/>
      <c r="G93" s="50"/>
      <c r="H93" s="93"/>
      <c r="I93" s="110"/>
      <c r="J93" s="50"/>
      <c r="K93" s="50"/>
      <c r="L93" s="50"/>
      <c r="M93" s="50"/>
      <c r="N93" s="50"/>
      <c r="O93" s="50"/>
      <c r="P93" s="50"/>
    </row>
    <row r="94" spans="1:16">
      <c r="A94" s="51" t="s">
        <v>24</v>
      </c>
      <c r="B94" s="107">
        <f>SUM(D94:P94)</f>
        <v>5</v>
      </c>
      <c r="C94" s="30">
        <f>B94+6</f>
        <v>11</v>
      </c>
      <c r="D94" s="50"/>
      <c r="E94" s="50"/>
      <c r="F94" s="50"/>
      <c r="G94" s="50">
        <v>1</v>
      </c>
      <c r="H94" s="93"/>
      <c r="I94" s="110"/>
      <c r="J94" s="50">
        <v>1</v>
      </c>
      <c r="K94" s="50">
        <v>1</v>
      </c>
      <c r="L94" s="50"/>
      <c r="M94" s="50">
        <v>1</v>
      </c>
      <c r="N94" s="50">
        <v>1</v>
      </c>
      <c r="O94" s="50"/>
      <c r="P94" s="50"/>
    </row>
    <row r="95" spans="1:16" ht="16.3" thickBot="1">
      <c r="A95" s="58" t="s">
        <v>25</v>
      </c>
      <c r="B95" s="107">
        <f>SUM(D95:P95)</f>
        <v>25</v>
      </c>
      <c r="C95" s="31">
        <f>B95+30</f>
        <v>55</v>
      </c>
      <c r="D95" s="54"/>
      <c r="E95" s="54"/>
      <c r="F95" s="54"/>
      <c r="G95" s="54">
        <v>5</v>
      </c>
      <c r="H95" s="103"/>
      <c r="I95" s="111"/>
      <c r="J95" s="54">
        <v>5</v>
      </c>
      <c r="K95" s="54">
        <v>5</v>
      </c>
      <c r="L95" s="54"/>
      <c r="M95" s="54">
        <v>5</v>
      </c>
      <c r="N95" s="54">
        <v>5</v>
      </c>
      <c r="O95" s="54"/>
      <c r="P95" s="54"/>
    </row>
    <row r="96" spans="1:16" ht="21.1">
      <c r="A96" s="55" t="s">
        <v>169</v>
      </c>
      <c r="B96" s="107"/>
      <c r="C96" s="64"/>
      <c r="D96" s="50" t="s">
        <v>284</v>
      </c>
      <c r="E96" s="50">
        <v>22</v>
      </c>
      <c r="F96" s="50">
        <v>22</v>
      </c>
      <c r="G96" s="50" t="s">
        <v>344</v>
      </c>
      <c r="H96" s="93">
        <v>22</v>
      </c>
      <c r="I96" s="110"/>
      <c r="J96" s="50">
        <v>22</v>
      </c>
      <c r="K96" s="50">
        <v>22</v>
      </c>
      <c r="L96" s="50">
        <v>21</v>
      </c>
      <c r="M96" s="50">
        <v>21</v>
      </c>
      <c r="N96" s="50">
        <v>21</v>
      </c>
      <c r="O96" s="50">
        <v>21</v>
      </c>
      <c r="P96" s="50" t="s">
        <v>296</v>
      </c>
    </row>
    <row r="97" spans="1:16">
      <c r="A97" s="51" t="s">
        <v>21</v>
      </c>
      <c r="B97" s="107">
        <f>SUM(D97:P97)</f>
        <v>0</v>
      </c>
      <c r="C97" s="30">
        <f>B97+16</f>
        <v>16</v>
      </c>
      <c r="D97" s="50"/>
      <c r="E97" s="50"/>
      <c r="F97" s="50"/>
      <c r="G97" s="50"/>
      <c r="H97" s="93"/>
      <c r="I97" s="110"/>
      <c r="J97" s="50"/>
      <c r="K97" s="50"/>
      <c r="L97" s="50"/>
      <c r="M97" s="50"/>
      <c r="N97" s="50"/>
      <c r="O97" s="50"/>
      <c r="P97" s="50"/>
    </row>
    <row r="98" spans="1:16">
      <c r="A98" s="51" t="s">
        <v>22</v>
      </c>
      <c r="B98" s="107">
        <f>SUM(D98:P98)</f>
        <v>11</v>
      </c>
      <c r="C98" s="30">
        <f>B98+30</f>
        <v>41</v>
      </c>
      <c r="D98" s="50">
        <v>1</v>
      </c>
      <c r="E98" s="50">
        <v>1</v>
      </c>
      <c r="F98" s="50">
        <v>1</v>
      </c>
      <c r="G98" s="50">
        <v>1</v>
      </c>
      <c r="H98" s="93">
        <v>1</v>
      </c>
      <c r="I98" s="110"/>
      <c r="J98" s="50">
        <v>1</v>
      </c>
      <c r="K98" s="50">
        <v>1</v>
      </c>
      <c r="L98" s="50">
        <v>1</v>
      </c>
      <c r="M98" s="50">
        <v>1</v>
      </c>
      <c r="N98" s="50">
        <v>1</v>
      </c>
      <c r="O98" s="50">
        <v>1</v>
      </c>
      <c r="P98" s="50"/>
    </row>
    <row r="99" spans="1:16">
      <c r="A99" s="51" t="s">
        <v>23</v>
      </c>
      <c r="B99" s="107">
        <f>B97+B98</f>
        <v>11</v>
      </c>
      <c r="C99" s="30">
        <f>C97+C98</f>
        <v>57</v>
      </c>
      <c r="D99" s="50"/>
      <c r="E99" s="50"/>
      <c r="F99" s="50"/>
      <c r="G99" s="50"/>
      <c r="H99" s="93"/>
      <c r="I99" s="110"/>
      <c r="J99" s="50"/>
      <c r="K99" s="50"/>
      <c r="L99" s="50"/>
      <c r="M99" s="50"/>
      <c r="N99" s="50"/>
      <c r="O99" s="50"/>
      <c r="P99" s="50"/>
    </row>
    <row r="100" spans="1:16">
      <c r="A100" s="51" t="s">
        <v>24</v>
      </c>
      <c r="B100" s="107">
        <f>SUM(D100:P100)</f>
        <v>1</v>
      </c>
      <c r="C100" s="30">
        <f>B100+3</f>
        <v>4</v>
      </c>
      <c r="D100" s="50"/>
      <c r="E100" s="50"/>
      <c r="F100" s="50"/>
      <c r="G100" s="50"/>
      <c r="H100" s="93">
        <v>1</v>
      </c>
      <c r="I100" s="110"/>
      <c r="J100" s="50"/>
      <c r="K100" s="50"/>
      <c r="L100" s="50"/>
      <c r="M100" s="50"/>
      <c r="N100" s="50"/>
      <c r="O100" s="50"/>
      <c r="P100" s="50"/>
    </row>
    <row r="101" spans="1:16" ht="16.3" thickBot="1">
      <c r="A101" s="58" t="s">
        <v>25</v>
      </c>
      <c r="B101" s="107">
        <f>SUM(D101:P101)</f>
        <v>5</v>
      </c>
      <c r="C101" s="31">
        <f>B101+15</f>
        <v>20</v>
      </c>
      <c r="D101" s="54"/>
      <c r="E101" s="54"/>
      <c r="F101" s="54"/>
      <c r="G101" s="54"/>
      <c r="H101" s="103">
        <v>5</v>
      </c>
      <c r="I101" s="111"/>
      <c r="J101" s="54"/>
      <c r="K101" s="54"/>
      <c r="L101" s="54"/>
      <c r="M101" s="54"/>
      <c r="N101" s="54"/>
      <c r="O101" s="54"/>
      <c r="P101" s="54"/>
    </row>
    <row r="102" spans="1:16" ht="21.1">
      <c r="A102" s="55" t="s">
        <v>170</v>
      </c>
      <c r="B102" s="107"/>
      <c r="C102" s="64"/>
      <c r="D102" s="50" t="s">
        <v>285</v>
      </c>
      <c r="E102" s="50"/>
      <c r="F102" s="50"/>
      <c r="G102" s="50"/>
      <c r="H102" s="93" t="s">
        <v>298</v>
      </c>
      <c r="I102" s="110"/>
      <c r="J102" s="50">
        <v>17</v>
      </c>
      <c r="K102" s="50">
        <v>17</v>
      </c>
      <c r="L102" s="50"/>
      <c r="M102" s="50"/>
      <c r="N102" s="50"/>
      <c r="O102" s="50"/>
      <c r="P102" s="50"/>
    </row>
    <row r="103" spans="1:16">
      <c r="A103" s="51" t="s">
        <v>21</v>
      </c>
      <c r="B103" s="107">
        <f>SUM(D103:P103)</f>
        <v>1</v>
      </c>
      <c r="C103" s="30">
        <f>B103+4</f>
        <v>5</v>
      </c>
      <c r="D103" s="50"/>
      <c r="E103" s="50"/>
      <c r="F103" s="50"/>
      <c r="G103" s="50"/>
      <c r="H103" s="93">
        <v>1</v>
      </c>
      <c r="I103" s="110"/>
      <c r="J103" s="50"/>
      <c r="K103" s="50"/>
      <c r="L103" s="50"/>
      <c r="M103" s="50"/>
      <c r="N103" s="50"/>
      <c r="O103" s="50"/>
      <c r="P103" s="50"/>
    </row>
    <row r="104" spans="1:16">
      <c r="A104" s="51" t="s">
        <v>22</v>
      </c>
      <c r="B104" s="107">
        <f>SUM(D104:P104)</f>
        <v>3</v>
      </c>
      <c r="C104" s="30">
        <f>B104+23</f>
        <v>26</v>
      </c>
      <c r="D104" s="50">
        <v>1</v>
      </c>
      <c r="E104" s="50"/>
      <c r="F104" s="50"/>
      <c r="G104" s="50"/>
      <c r="H104" s="93"/>
      <c r="I104" s="110"/>
      <c r="J104" s="50">
        <v>1</v>
      </c>
      <c r="K104" s="50">
        <v>1</v>
      </c>
      <c r="L104" s="50"/>
      <c r="M104" s="50"/>
      <c r="N104" s="50"/>
      <c r="O104" s="50"/>
      <c r="P104" s="50"/>
    </row>
    <row r="105" spans="1:16">
      <c r="A105" s="51" t="s">
        <v>23</v>
      </c>
      <c r="B105" s="107">
        <f>B103+B104</f>
        <v>4</v>
      </c>
      <c r="C105" s="30">
        <f>C103+C104</f>
        <v>31</v>
      </c>
      <c r="D105" s="50"/>
      <c r="E105" s="50"/>
      <c r="F105" s="50"/>
      <c r="G105" s="50"/>
      <c r="H105" s="93"/>
      <c r="I105" s="110"/>
      <c r="J105" s="50"/>
      <c r="K105" s="50"/>
      <c r="L105" s="50"/>
      <c r="M105" s="50"/>
      <c r="N105" s="50"/>
      <c r="O105" s="50"/>
      <c r="P105" s="50"/>
    </row>
    <row r="106" spans="1:16">
      <c r="A106" s="51" t="s">
        <v>24</v>
      </c>
      <c r="B106" s="107">
        <f>SUM(D106:P106)</f>
        <v>1</v>
      </c>
      <c r="C106" s="30">
        <f>B106+1</f>
        <v>2</v>
      </c>
      <c r="D106" s="50"/>
      <c r="E106" s="50"/>
      <c r="F106" s="50"/>
      <c r="G106" s="50"/>
      <c r="H106" s="93"/>
      <c r="I106" s="110"/>
      <c r="J106" s="50"/>
      <c r="K106" s="50">
        <v>1</v>
      </c>
      <c r="L106" s="50"/>
      <c r="M106" s="50"/>
      <c r="N106" s="50"/>
      <c r="O106" s="50"/>
      <c r="P106" s="50"/>
    </row>
    <row r="107" spans="1:16" ht="16.3" thickBot="1">
      <c r="A107" s="58" t="s">
        <v>25</v>
      </c>
      <c r="B107" s="107">
        <f>SUM(D107:P107)</f>
        <v>5</v>
      </c>
      <c r="C107" s="31">
        <f>B107+5</f>
        <v>10</v>
      </c>
      <c r="D107" s="54"/>
      <c r="E107" s="54"/>
      <c r="F107" s="54"/>
      <c r="G107" s="54"/>
      <c r="H107" s="103"/>
      <c r="I107" s="111"/>
      <c r="J107" s="54"/>
      <c r="K107" s="54">
        <v>5</v>
      </c>
      <c r="L107" s="54"/>
      <c r="M107" s="54"/>
      <c r="N107" s="54"/>
      <c r="O107" s="54"/>
      <c r="P107" s="54"/>
    </row>
    <row r="108" spans="1:16" ht="21.1">
      <c r="A108" s="55" t="s">
        <v>254</v>
      </c>
      <c r="B108" s="107"/>
      <c r="C108" s="64"/>
      <c r="D108" s="50" t="s">
        <v>255</v>
      </c>
      <c r="E108" s="50" t="s">
        <v>271</v>
      </c>
      <c r="F108" s="50" t="s">
        <v>271</v>
      </c>
      <c r="G108" s="50" t="s">
        <v>271</v>
      </c>
      <c r="H108" s="93">
        <v>18</v>
      </c>
      <c r="I108" s="110"/>
      <c r="J108" s="50" t="s">
        <v>327</v>
      </c>
      <c r="K108" s="50" t="s">
        <v>271</v>
      </c>
      <c r="L108" s="50" t="s">
        <v>271</v>
      </c>
      <c r="M108" s="50"/>
      <c r="N108" s="50" t="s">
        <v>271</v>
      </c>
      <c r="O108" s="50" t="s">
        <v>271</v>
      </c>
      <c r="P108" s="50" t="s">
        <v>409</v>
      </c>
    </row>
    <row r="109" spans="1:16">
      <c r="A109" s="51" t="s">
        <v>21</v>
      </c>
      <c r="B109" s="107">
        <f>SUM(D109:P109)</f>
        <v>10</v>
      </c>
      <c r="C109" s="30">
        <f>B109+14</f>
        <v>24</v>
      </c>
      <c r="D109" s="50">
        <v>1</v>
      </c>
      <c r="E109" s="50">
        <v>1</v>
      </c>
      <c r="F109" s="50">
        <v>1</v>
      </c>
      <c r="G109" s="50">
        <v>1</v>
      </c>
      <c r="H109" s="93"/>
      <c r="I109" s="110"/>
      <c r="J109" s="50">
        <v>1</v>
      </c>
      <c r="K109" s="50">
        <v>1</v>
      </c>
      <c r="L109" s="50">
        <v>1</v>
      </c>
      <c r="M109" s="50"/>
      <c r="N109" s="50">
        <v>1</v>
      </c>
      <c r="O109" s="50">
        <v>1</v>
      </c>
      <c r="P109" s="50">
        <v>1</v>
      </c>
    </row>
    <row r="110" spans="1:16">
      <c r="A110" s="51" t="s">
        <v>22</v>
      </c>
      <c r="B110" s="107">
        <f>SUM(D110:P110)</f>
        <v>1</v>
      </c>
      <c r="C110" s="30">
        <f>B110+8</f>
        <v>9</v>
      </c>
      <c r="D110" s="50"/>
      <c r="E110" s="50"/>
      <c r="F110" s="50"/>
      <c r="G110" s="50"/>
      <c r="H110" s="93">
        <v>1</v>
      </c>
      <c r="I110" s="110"/>
      <c r="J110" s="50"/>
      <c r="K110" s="50"/>
      <c r="L110" s="50"/>
      <c r="M110" s="50"/>
      <c r="N110" s="50"/>
      <c r="O110" s="50"/>
      <c r="P110" s="50"/>
    </row>
    <row r="111" spans="1:16">
      <c r="A111" s="51" t="s">
        <v>23</v>
      </c>
      <c r="B111" s="107">
        <f>B109+B110</f>
        <v>11</v>
      </c>
      <c r="C111" s="30">
        <f>C109+C110</f>
        <v>33</v>
      </c>
      <c r="D111" s="50"/>
      <c r="E111" s="50"/>
      <c r="F111" s="50"/>
      <c r="G111" s="50"/>
      <c r="H111" s="93"/>
      <c r="I111" s="110"/>
      <c r="J111" s="50"/>
      <c r="K111" s="50"/>
      <c r="L111" s="50"/>
      <c r="M111" s="50"/>
      <c r="N111" s="50"/>
      <c r="O111" s="50"/>
      <c r="P111" s="50"/>
    </row>
    <row r="112" spans="1:16">
      <c r="A112" s="51" t="s">
        <v>24</v>
      </c>
      <c r="B112" s="107">
        <f>SUM(D112:P112)</f>
        <v>1</v>
      </c>
      <c r="C112" s="30">
        <f>B112+2</f>
        <v>3</v>
      </c>
      <c r="D112" s="50"/>
      <c r="E112" s="50"/>
      <c r="F112" s="50"/>
      <c r="G112" s="50"/>
      <c r="H112" s="93"/>
      <c r="I112" s="110"/>
      <c r="J112" s="50"/>
      <c r="K112" s="50"/>
      <c r="L112" s="50">
        <v>1</v>
      </c>
      <c r="M112" s="50"/>
      <c r="N112" s="50"/>
      <c r="O112" s="50"/>
      <c r="P112" s="50"/>
    </row>
    <row r="113" spans="1:16" ht="16.3" thickBot="1">
      <c r="A113" s="58" t="s">
        <v>25</v>
      </c>
      <c r="B113" s="107">
        <f>SUM(D113:P113)</f>
        <v>5</v>
      </c>
      <c r="C113" s="31">
        <f>B113+12</f>
        <v>17</v>
      </c>
      <c r="D113" s="54"/>
      <c r="E113" s="54"/>
      <c r="F113" s="54"/>
      <c r="G113" s="54"/>
      <c r="H113" s="103"/>
      <c r="I113" s="111"/>
      <c r="J113" s="54"/>
      <c r="K113" s="54"/>
      <c r="L113" s="54">
        <v>5</v>
      </c>
      <c r="M113" s="54"/>
      <c r="N113" s="54"/>
      <c r="O113" s="54"/>
      <c r="P113" s="54"/>
    </row>
    <row r="114" spans="1:16" ht="21.1">
      <c r="A114" s="55" t="s">
        <v>171</v>
      </c>
      <c r="B114" s="107"/>
      <c r="C114" s="64"/>
      <c r="D114" s="50"/>
      <c r="E114" s="50" t="s">
        <v>285</v>
      </c>
      <c r="F114" s="50">
        <v>17</v>
      </c>
      <c r="G114" s="50">
        <v>17</v>
      </c>
      <c r="H114" s="93"/>
      <c r="I114" s="110"/>
      <c r="J114" s="50" t="s">
        <v>298</v>
      </c>
      <c r="K114" s="50"/>
      <c r="L114" s="50"/>
      <c r="M114" s="50">
        <v>17</v>
      </c>
      <c r="N114" s="50"/>
      <c r="O114" s="50">
        <v>17</v>
      </c>
      <c r="P114" s="50">
        <v>17</v>
      </c>
    </row>
    <row r="115" spans="1:16">
      <c r="A115" s="51" t="s">
        <v>21</v>
      </c>
      <c r="B115" s="107">
        <f>SUM(D115:P115)</f>
        <v>1</v>
      </c>
      <c r="C115" s="30">
        <f>B115+2</f>
        <v>3</v>
      </c>
      <c r="D115" s="50"/>
      <c r="E115" s="50"/>
      <c r="F115" s="50"/>
      <c r="G115" s="50"/>
      <c r="H115" s="93"/>
      <c r="I115" s="110"/>
      <c r="J115" s="50">
        <v>1</v>
      </c>
      <c r="K115" s="50"/>
      <c r="L115" s="50"/>
      <c r="M115" s="50"/>
      <c r="N115" s="50"/>
      <c r="O115" s="50"/>
      <c r="P115" s="50"/>
    </row>
    <row r="116" spans="1:16">
      <c r="A116" s="51" t="s">
        <v>22</v>
      </c>
      <c r="B116" s="107">
        <f>SUM(D116:P116)</f>
        <v>6</v>
      </c>
      <c r="C116" s="30">
        <f>B116+5</f>
        <v>11</v>
      </c>
      <c r="D116" s="50"/>
      <c r="E116" s="50">
        <v>1</v>
      </c>
      <c r="F116" s="50">
        <v>1</v>
      </c>
      <c r="G116" s="50">
        <v>1</v>
      </c>
      <c r="H116" s="93"/>
      <c r="I116" s="110"/>
      <c r="J116" s="50"/>
      <c r="K116" s="50"/>
      <c r="L116" s="50"/>
      <c r="M116" s="50">
        <v>1</v>
      </c>
      <c r="N116" s="50"/>
      <c r="O116" s="50">
        <v>1</v>
      </c>
      <c r="P116" s="50">
        <v>1</v>
      </c>
    </row>
    <row r="117" spans="1:16">
      <c r="A117" s="51" t="s">
        <v>23</v>
      </c>
      <c r="B117" s="107">
        <f>B115+B116</f>
        <v>7</v>
      </c>
      <c r="C117" s="30">
        <f>C115+C116</f>
        <v>14</v>
      </c>
      <c r="D117" s="50"/>
      <c r="E117" s="50"/>
      <c r="F117" s="50"/>
      <c r="G117" s="50"/>
      <c r="H117" s="93"/>
      <c r="I117" s="110"/>
      <c r="J117" s="50"/>
      <c r="K117" s="50"/>
      <c r="L117" s="50"/>
      <c r="M117" s="50"/>
      <c r="N117" s="50"/>
      <c r="O117" s="50"/>
      <c r="P117" s="50"/>
    </row>
    <row r="118" spans="1:16">
      <c r="A118" s="51" t="s">
        <v>24</v>
      </c>
      <c r="B118" s="107">
        <f>SUM(D118:P118)</f>
        <v>1</v>
      </c>
      <c r="C118" s="30">
        <f>B118+1</f>
        <v>2</v>
      </c>
      <c r="D118" s="50"/>
      <c r="E118" s="50">
        <v>1</v>
      </c>
      <c r="F118" s="50"/>
      <c r="G118" s="50"/>
      <c r="H118" s="93"/>
      <c r="I118" s="110"/>
      <c r="J118" s="50"/>
      <c r="K118" s="50"/>
      <c r="L118" s="50"/>
      <c r="M118" s="50"/>
      <c r="N118" s="50"/>
      <c r="O118" s="50"/>
      <c r="P118" s="50"/>
    </row>
    <row r="119" spans="1:16" ht="16.3" thickBot="1">
      <c r="A119" s="58" t="s">
        <v>25</v>
      </c>
      <c r="B119" s="107">
        <f>SUM(D119:P119)</f>
        <v>5</v>
      </c>
      <c r="C119" s="31">
        <f>B119+5</f>
        <v>10</v>
      </c>
      <c r="D119" s="54"/>
      <c r="E119" s="54">
        <v>5</v>
      </c>
      <c r="F119" s="54"/>
      <c r="G119" s="54"/>
      <c r="H119" s="103"/>
      <c r="I119" s="111"/>
      <c r="J119" s="54"/>
      <c r="K119" s="54"/>
      <c r="L119" s="54"/>
      <c r="M119" s="54"/>
      <c r="N119" s="54"/>
      <c r="O119" s="54"/>
      <c r="P119" s="54"/>
    </row>
    <row r="120" spans="1:16" ht="21.1">
      <c r="A120" s="55" t="s">
        <v>172</v>
      </c>
      <c r="B120" s="107"/>
      <c r="C120" s="64"/>
      <c r="D120" s="50" t="s">
        <v>253</v>
      </c>
      <c r="E120" s="50" t="s">
        <v>298</v>
      </c>
      <c r="F120" s="50" t="s">
        <v>298</v>
      </c>
      <c r="G120" s="50" t="s">
        <v>298</v>
      </c>
      <c r="H120" s="93">
        <v>17</v>
      </c>
      <c r="I120" s="110"/>
      <c r="J120" s="50"/>
      <c r="K120" s="50"/>
      <c r="L120" s="50">
        <v>17</v>
      </c>
      <c r="M120" s="50" t="s">
        <v>298</v>
      </c>
      <c r="N120" s="50">
        <v>17</v>
      </c>
      <c r="O120" s="50" t="s">
        <v>298</v>
      </c>
      <c r="P120" s="50" t="s">
        <v>298</v>
      </c>
    </row>
    <row r="121" spans="1:16">
      <c r="A121" s="51" t="s">
        <v>21</v>
      </c>
      <c r="B121" s="107">
        <f>SUM(D121:P121)</f>
        <v>7</v>
      </c>
      <c r="C121" s="30">
        <f>B121+12</f>
        <v>19</v>
      </c>
      <c r="D121" s="50">
        <v>1</v>
      </c>
      <c r="E121" s="50">
        <v>1</v>
      </c>
      <c r="F121" s="50">
        <v>1</v>
      </c>
      <c r="G121" s="50">
        <v>1</v>
      </c>
      <c r="H121" s="93"/>
      <c r="I121" s="110"/>
      <c r="J121" s="50"/>
      <c r="K121" s="50"/>
      <c r="L121" s="50"/>
      <c r="M121" s="50">
        <v>1</v>
      </c>
      <c r="N121" s="50"/>
      <c r="O121" s="50">
        <v>1</v>
      </c>
      <c r="P121" s="50">
        <v>1</v>
      </c>
    </row>
    <row r="122" spans="1:16">
      <c r="A122" s="51" t="s">
        <v>22</v>
      </c>
      <c r="B122" s="107">
        <f>SUM(D122:P122)</f>
        <v>3</v>
      </c>
      <c r="C122" s="30">
        <f>B122+10</f>
        <v>13</v>
      </c>
      <c r="D122" s="50"/>
      <c r="E122" s="50"/>
      <c r="F122" s="50"/>
      <c r="G122" s="50"/>
      <c r="H122" s="93">
        <v>1</v>
      </c>
      <c r="I122" s="110"/>
      <c r="J122" s="50"/>
      <c r="K122" s="50"/>
      <c r="L122" s="50">
        <v>1</v>
      </c>
      <c r="M122" s="50"/>
      <c r="N122" s="50">
        <v>1</v>
      </c>
      <c r="O122" s="50"/>
      <c r="P122" s="50"/>
    </row>
    <row r="123" spans="1:16">
      <c r="A123" s="51" t="s">
        <v>23</v>
      </c>
      <c r="B123" s="107">
        <f>B121+B122</f>
        <v>10</v>
      </c>
      <c r="C123" s="30">
        <f>C121+C122</f>
        <v>32</v>
      </c>
      <c r="D123" s="50"/>
      <c r="E123" s="50"/>
      <c r="F123" s="50"/>
      <c r="G123" s="50"/>
      <c r="H123" s="93"/>
      <c r="I123" s="110"/>
      <c r="J123" s="50"/>
      <c r="K123" s="50"/>
      <c r="L123" s="50"/>
      <c r="M123" s="50"/>
      <c r="N123" s="50"/>
      <c r="O123" s="50"/>
      <c r="P123" s="50"/>
    </row>
    <row r="124" spans="1:16">
      <c r="A124" s="51" t="s">
        <v>24</v>
      </c>
      <c r="B124" s="107">
        <f>SUM(D124:P124)</f>
        <v>0</v>
      </c>
      <c r="C124" s="30">
        <f>B124+1</f>
        <v>1</v>
      </c>
      <c r="D124" s="50"/>
      <c r="E124" s="50"/>
      <c r="F124" s="50"/>
      <c r="G124" s="50"/>
      <c r="H124" s="93"/>
      <c r="I124" s="110"/>
      <c r="J124" s="50"/>
      <c r="K124" s="50"/>
      <c r="L124" s="50"/>
      <c r="M124" s="50"/>
      <c r="N124" s="50"/>
      <c r="O124" s="50"/>
      <c r="P124" s="50"/>
    </row>
    <row r="125" spans="1:16" ht="16.3" thickBot="1">
      <c r="A125" s="58" t="s">
        <v>25</v>
      </c>
      <c r="B125" s="107">
        <f>SUM(D125:P125)</f>
        <v>0</v>
      </c>
      <c r="C125" s="31">
        <f>B125+5</f>
        <v>5</v>
      </c>
      <c r="D125" s="54"/>
      <c r="E125" s="54"/>
      <c r="F125" s="54"/>
      <c r="G125" s="54"/>
      <c r="H125" s="103"/>
      <c r="I125" s="111"/>
      <c r="J125" s="54"/>
      <c r="K125" s="54"/>
      <c r="L125" s="54"/>
      <c r="M125" s="54"/>
      <c r="N125" s="54"/>
      <c r="O125" s="54"/>
      <c r="P125" s="54"/>
    </row>
    <row r="126" spans="1:16" ht="21.1">
      <c r="A126" s="55" t="s">
        <v>173</v>
      </c>
      <c r="B126" s="107"/>
      <c r="C126" s="64"/>
      <c r="D126" s="50" t="s">
        <v>286</v>
      </c>
      <c r="E126" s="50"/>
      <c r="F126" s="50"/>
      <c r="G126" s="50"/>
      <c r="H126" s="93" t="s">
        <v>271</v>
      </c>
      <c r="I126" s="110"/>
      <c r="J126" s="50"/>
      <c r="K126" s="50" t="s">
        <v>298</v>
      </c>
      <c r="L126" s="50" t="s">
        <v>298</v>
      </c>
      <c r="M126" s="50" t="s">
        <v>271</v>
      </c>
      <c r="N126" s="50" t="s">
        <v>298</v>
      </c>
      <c r="O126" s="50"/>
      <c r="P126" s="50"/>
    </row>
    <row r="127" spans="1:16">
      <c r="A127" s="51" t="s">
        <v>21</v>
      </c>
      <c r="B127" s="107">
        <f>SUM(D127:P127)</f>
        <v>5</v>
      </c>
      <c r="C127" s="30">
        <f>B127+3</f>
        <v>8</v>
      </c>
      <c r="D127" s="50"/>
      <c r="E127" s="50"/>
      <c r="F127" s="50"/>
      <c r="G127" s="50"/>
      <c r="H127" s="93">
        <v>1</v>
      </c>
      <c r="I127" s="110"/>
      <c r="J127" s="50"/>
      <c r="K127" s="50">
        <v>1</v>
      </c>
      <c r="L127" s="50">
        <v>1</v>
      </c>
      <c r="M127" s="50">
        <v>1</v>
      </c>
      <c r="N127" s="50">
        <v>1</v>
      </c>
      <c r="O127" s="50"/>
      <c r="P127" s="50"/>
    </row>
    <row r="128" spans="1:16">
      <c r="A128" s="51" t="s">
        <v>22</v>
      </c>
      <c r="B128" s="107">
        <f>SUM(D128:P128)</f>
        <v>1</v>
      </c>
      <c r="C128" s="30">
        <f>B128+15</f>
        <v>16</v>
      </c>
      <c r="D128" s="50">
        <v>1</v>
      </c>
      <c r="E128" s="50"/>
      <c r="F128" s="50"/>
      <c r="G128" s="50"/>
      <c r="H128" s="93"/>
      <c r="I128" s="110"/>
      <c r="J128" s="50"/>
      <c r="K128" s="50"/>
      <c r="L128" s="50"/>
      <c r="M128" s="50"/>
      <c r="N128" s="50"/>
      <c r="O128" s="50"/>
      <c r="P128" s="50"/>
    </row>
    <row r="129" spans="1:16">
      <c r="A129" s="51" t="s">
        <v>23</v>
      </c>
      <c r="B129" s="107">
        <f>B127+B128</f>
        <v>6</v>
      </c>
      <c r="C129" s="30">
        <f>C127+C128</f>
        <v>24</v>
      </c>
      <c r="D129" s="50"/>
      <c r="E129" s="50"/>
      <c r="F129" s="50"/>
      <c r="G129" s="50"/>
      <c r="H129" s="93"/>
      <c r="I129" s="110"/>
      <c r="J129" s="50"/>
      <c r="K129" s="50"/>
      <c r="L129" s="50"/>
      <c r="M129" s="50"/>
      <c r="N129" s="50"/>
      <c r="O129" s="50"/>
      <c r="P129" s="50"/>
    </row>
    <row r="130" spans="1:16">
      <c r="A130" s="51" t="s">
        <v>24</v>
      </c>
      <c r="B130" s="107">
        <f>SUM(D130:P130)</f>
        <v>0</v>
      </c>
      <c r="C130" s="30">
        <f>B130</f>
        <v>0</v>
      </c>
      <c r="D130" s="50"/>
      <c r="E130" s="50"/>
      <c r="F130" s="50"/>
      <c r="G130" s="50"/>
      <c r="H130" s="93"/>
      <c r="I130" s="110"/>
      <c r="J130" s="50"/>
      <c r="K130" s="50"/>
      <c r="L130" s="50"/>
      <c r="M130" s="50"/>
      <c r="N130" s="50"/>
      <c r="O130" s="50"/>
      <c r="P130" s="50"/>
    </row>
    <row r="131" spans="1:16" ht="16.3" thickBot="1">
      <c r="A131" s="58" t="s">
        <v>25</v>
      </c>
      <c r="B131" s="107">
        <f>SUM(D131:P131)</f>
        <v>0</v>
      </c>
      <c r="C131" s="31">
        <f>B131</f>
        <v>0</v>
      </c>
      <c r="D131" s="54"/>
      <c r="E131" s="54"/>
      <c r="F131" s="54"/>
      <c r="G131" s="54"/>
      <c r="H131" s="103"/>
      <c r="I131" s="111"/>
      <c r="J131" s="54"/>
      <c r="K131" s="54"/>
      <c r="L131" s="54"/>
      <c r="M131" s="54"/>
      <c r="N131" s="54"/>
      <c r="O131" s="54"/>
      <c r="P131" s="54"/>
    </row>
    <row r="132" spans="1:16" ht="21.1">
      <c r="A132" s="55" t="s">
        <v>174</v>
      </c>
      <c r="B132" s="107"/>
      <c r="C132" s="64"/>
      <c r="D132" s="50" t="s">
        <v>287</v>
      </c>
      <c r="E132" s="50">
        <v>18</v>
      </c>
      <c r="F132" s="50">
        <v>18</v>
      </c>
      <c r="G132" s="50">
        <v>18</v>
      </c>
      <c r="H132" s="93">
        <v>19</v>
      </c>
      <c r="I132" s="110"/>
      <c r="J132" s="50">
        <v>18</v>
      </c>
      <c r="K132" s="50">
        <v>18</v>
      </c>
      <c r="L132" s="50">
        <v>18</v>
      </c>
      <c r="M132" s="50">
        <v>18</v>
      </c>
      <c r="N132" s="50">
        <v>18</v>
      </c>
      <c r="O132" s="50">
        <v>18</v>
      </c>
      <c r="P132" s="50" t="s">
        <v>411</v>
      </c>
    </row>
    <row r="133" spans="1:16">
      <c r="A133" s="51" t="s">
        <v>21</v>
      </c>
      <c r="B133" s="107">
        <f>SUM(D133:P133)</f>
        <v>0</v>
      </c>
      <c r="C133" s="30">
        <f>B133+1</f>
        <v>1</v>
      </c>
      <c r="D133" s="50"/>
      <c r="E133" s="50"/>
      <c r="F133" s="50"/>
      <c r="G133" s="50"/>
      <c r="H133" s="93"/>
      <c r="I133" s="110"/>
      <c r="J133" s="50"/>
      <c r="K133" s="50"/>
      <c r="L133" s="50"/>
      <c r="M133" s="50"/>
      <c r="N133" s="50"/>
      <c r="O133" s="50"/>
      <c r="P133" s="50"/>
    </row>
    <row r="134" spans="1:16">
      <c r="A134" s="51" t="s">
        <v>22</v>
      </c>
      <c r="B134" s="107">
        <f>SUM(D134:P134)</f>
        <v>12</v>
      </c>
      <c r="C134" s="30">
        <f>B134+3</f>
        <v>15</v>
      </c>
      <c r="D134" s="50">
        <v>1</v>
      </c>
      <c r="E134" s="50">
        <v>1</v>
      </c>
      <c r="F134" s="50">
        <v>1</v>
      </c>
      <c r="G134" s="50">
        <v>1</v>
      </c>
      <c r="H134" s="93">
        <v>1</v>
      </c>
      <c r="I134" s="110"/>
      <c r="J134" s="50">
        <v>1</v>
      </c>
      <c r="K134" s="50">
        <v>1</v>
      </c>
      <c r="L134" s="50">
        <v>1</v>
      </c>
      <c r="M134" s="50">
        <v>1</v>
      </c>
      <c r="N134" s="50">
        <v>1</v>
      </c>
      <c r="O134" s="50">
        <v>1</v>
      </c>
      <c r="P134" s="50">
        <v>1</v>
      </c>
    </row>
    <row r="135" spans="1:16">
      <c r="A135" s="51" t="s">
        <v>23</v>
      </c>
      <c r="B135" s="107">
        <f>B133+B134</f>
        <v>12</v>
      </c>
      <c r="C135" s="30">
        <f>C133+C134</f>
        <v>16</v>
      </c>
      <c r="D135" s="50"/>
      <c r="E135" s="50"/>
      <c r="F135" s="50"/>
      <c r="G135" s="50"/>
      <c r="H135" s="93"/>
      <c r="I135" s="110"/>
      <c r="J135" s="50"/>
      <c r="K135" s="50"/>
      <c r="L135" s="50"/>
      <c r="M135" s="50"/>
      <c r="N135" s="50"/>
      <c r="O135" s="50"/>
      <c r="P135" s="50"/>
    </row>
    <row r="136" spans="1:16">
      <c r="A136" s="51" t="s">
        <v>24</v>
      </c>
      <c r="B136" s="107">
        <f>SUM(D136:P136)</f>
        <v>1</v>
      </c>
      <c r="C136" s="30">
        <f>B136+2</f>
        <v>3</v>
      </c>
      <c r="D136" s="50"/>
      <c r="E136" s="50"/>
      <c r="F136" s="50"/>
      <c r="G136" s="50"/>
      <c r="H136" s="93"/>
      <c r="I136" s="110"/>
      <c r="J136" s="50"/>
      <c r="K136" s="50"/>
      <c r="L136" s="50"/>
      <c r="M136" s="50"/>
      <c r="N136" s="50">
        <v>1</v>
      </c>
      <c r="O136" s="50"/>
      <c r="P136" s="50"/>
    </row>
    <row r="137" spans="1:16" ht="16.3" thickBot="1">
      <c r="A137" s="58" t="s">
        <v>25</v>
      </c>
      <c r="B137" s="107">
        <f>SUM(D137:P137)</f>
        <v>5</v>
      </c>
      <c r="C137" s="31">
        <f>B137+12</f>
        <v>17</v>
      </c>
      <c r="D137" s="54"/>
      <c r="E137" s="54"/>
      <c r="F137" s="54"/>
      <c r="G137" s="54"/>
      <c r="H137" s="103"/>
      <c r="I137" s="111"/>
      <c r="J137" s="54"/>
      <c r="K137" s="54"/>
      <c r="L137" s="54"/>
      <c r="M137" s="54"/>
      <c r="N137" s="54">
        <v>5</v>
      </c>
      <c r="O137" s="54"/>
      <c r="P137" s="54"/>
    </row>
    <row r="138" spans="1:16" ht="21.1">
      <c r="A138" s="55" t="s">
        <v>175</v>
      </c>
      <c r="B138" s="107"/>
      <c r="C138" s="64"/>
      <c r="D138" s="50"/>
      <c r="E138" s="50"/>
      <c r="F138" s="50"/>
      <c r="G138" s="50" t="s">
        <v>341</v>
      </c>
      <c r="H138" s="93">
        <v>16</v>
      </c>
      <c r="I138" s="110"/>
      <c r="J138" s="50" t="s">
        <v>308</v>
      </c>
      <c r="K138" s="50"/>
      <c r="L138" s="50"/>
      <c r="M138" s="50">
        <v>20</v>
      </c>
      <c r="N138" s="50">
        <v>20</v>
      </c>
      <c r="O138" s="50">
        <v>16</v>
      </c>
      <c r="P138" s="50">
        <v>16</v>
      </c>
    </row>
    <row r="139" spans="1:16">
      <c r="A139" s="51" t="s">
        <v>21</v>
      </c>
      <c r="B139" s="107">
        <f>SUM(D139:P139)</f>
        <v>1</v>
      </c>
      <c r="C139" s="30">
        <f>B139+13</f>
        <v>14</v>
      </c>
      <c r="D139" s="50"/>
      <c r="E139" s="50"/>
      <c r="F139" s="50"/>
      <c r="G139" s="50">
        <v>1</v>
      </c>
      <c r="H139" s="93"/>
      <c r="I139" s="110"/>
      <c r="J139" s="50"/>
      <c r="K139" s="50"/>
      <c r="L139" s="50"/>
      <c r="M139" s="50"/>
      <c r="N139" s="50"/>
      <c r="O139" s="50"/>
      <c r="P139" s="50"/>
    </row>
    <row r="140" spans="1:16">
      <c r="A140" s="51" t="s">
        <v>22</v>
      </c>
      <c r="B140" s="107">
        <f>SUM(D140:P140)</f>
        <v>6</v>
      </c>
      <c r="C140" s="30">
        <f>B140+26</f>
        <v>32</v>
      </c>
      <c r="D140" s="50"/>
      <c r="E140" s="50"/>
      <c r="F140" s="50"/>
      <c r="G140" s="50"/>
      <c r="H140" s="93">
        <v>1</v>
      </c>
      <c r="I140" s="110"/>
      <c r="J140" s="50">
        <v>1</v>
      </c>
      <c r="K140" s="50"/>
      <c r="L140" s="50"/>
      <c r="M140" s="50">
        <v>1</v>
      </c>
      <c r="N140" s="50">
        <v>1</v>
      </c>
      <c r="O140" s="50">
        <v>1</v>
      </c>
      <c r="P140" s="50">
        <v>1</v>
      </c>
    </row>
    <row r="141" spans="1:16">
      <c r="A141" s="51" t="s">
        <v>23</v>
      </c>
      <c r="B141" s="107">
        <f>B139+B140</f>
        <v>7</v>
      </c>
      <c r="C141" s="30">
        <f>C139+C140</f>
        <v>46</v>
      </c>
      <c r="D141" s="50"/>
      <c r="E141" s="50"/>
      <c r="F141" s="50"/>
      <c r="G141" s="50"/>
      <c r="H141" s="93"/>
      <c r="I141" s="110"/>
      <c r="J141" s="50"/>
      <c r="K141" s="50"/>
      <c r="L141" s="50"/>
      <c r="M141" s="50"/>
      <c r="N141" s="50"/>
      <c r="O141" s="50"/>
      <c r="P141" s="50"/>
    </row>
    <row r="142" spans="1:16">
      <c r="A142" s="51" t="s">
        <v>24</v>
      </c>
      <c r="B142" s="107">
        <f>SUM(D142:P142)</f>
        <v>1</v>
      </c>
      <c r="C142" s="30">
        <f>B142+7</f>
        <v>8</v>
      </c>
      <c r="D142" s="50"/>
      <c r="E142" s="50"/>
      <c r="F142" s="50"/>
      <c r="G142" s="50"/>
      <c r="H142" s="93"/>
      <c r="I142" s="110"/>
      <c r="J142" s="50"/>
      <c r="K142" s="50"/>
      <c r="L142" s="50"/>
      <c r="M142" s="50"/>
      <c r="N142" s="50"/>
      <c r="O142" s="50">
        <v>1</v>
      </c>
      <c r="P142" s="50"/>
    </row>
    <row r="143" spans="1:16" ht="16.3" thickBot="1">
      <c r="A143" s="58" t="s">
        <v>25</v>
      </c>
      <c r="B143" s="107">
        <f>SUM(D143:P143)</f>
        <v>5</v>
      </c>
      <c r="C143" s="31">
        <f>B143+37</f>
        <v>42</v>
      </c>
      <c r="D143" s="54"/>
      <c r="E143" s="54"/>
      <c r="F143" s="54"/>
      <c r="G143" s="54"/>
      <c r="H143" s="103"/>
      <c r="I143" s="111"/>
      <c r="J143" s="54"/>
      <c r="K143" s="54"/>
      <c r="L143" s="54"/>
      <c r="M143" s="54"/>
      <c r="N143" s="54"/>
      <c r="O143" s="54">
        <v>5</v>
      </c>
      <c r="P143" s="54"/>
    </row>
    <row r="144" spans="1:16" ht="21.1">
      <c r="A144" s="55" t="s">
        <v>176</v>
      </c>
      <c r="B144" s="107"/>
      <c r="C144" s="64"/>
      <c r="D144" s="50" t="s">
        <v>282</v>
      </c>
      <c r="E144" s="50">
        <v>16</v>
      </c>
      <c r="F144" s="50">
        <v>16</v>
      </c>
      <c r="G144" s="50"/>
      <c r="H144" s="93"/>
      <c r="I144" s="110"/>
      <c r="J144" s="50"/>
      <c r="K144" s="50" t="s">
        <v>309</v>
      </c>
      <c r="L144" s="50">
        <v>2</v>
      </c>
      <c r="M144" s="50" t="s">
        <v>309</v>
      </c>
      <c r="N144" s="50">
        <v>16</v>
      </c>
      <c r="O144" s="50"/>
      <c r="P144" s="50"/>
    </row>
    <row r="145" spans="1:16">
      <c r="A145" s="51" t="s">
        <v>21</v>
      </c>
      <c r="B145" s="107">
        <f>SUM(D145:P145)</f>
        <v>3</v>
      </c>
      <c r="C145" s="30">
        <f>B145+11</f>
        <v>14</v>
      </c>
      <c r="D145" s="50"/>
      <c r="E145" s="50"/>
      <c r="F145" s="50"/>
      <c r="G145" s="50"/>
      <c r="H145" s="93"/>
      <c r="I145" s="110"/>
      <c r="J145" s="50"/>
      <c r="K145" s="50">
        <v>1</v>
      </c>
      <c r="L145" s="50">
        <v>1</v>
      </c>
      <c r="M145" s="50">
        <v>1</v>
      </c>
      <c r="N145" s="50"/>
      <c r="O145" s="50"/>
      <c r="P145" s="50"/>
    </row>
    <row r="146" spans="1:16">
      <c r="A146" s="51" t="s">
        <v>22</v>
      </c>
      <c r="B146" s="107">
        <f>SUM(D146:P146)</f>
        <v>4</v>
      </c>
      <c r="C146" s="30">
        <f>B146+4</f>
        <v>8</v>
      </c>
      <c r="D146" s="50">
        <v>1</v>
      </c>
      <c r="E146" s="50">
        <v>1</v>
      </c>
      <c r="F146" s="50">
        <v>1</v>
      </c>
      <c r="G146" s="50"/>
      <c r="H146" s="93"/>
      <c r="I146" s="110"/>
      <c r="J146" s="50"/>
      <c r="K146" s="50"/>
      <c r="L146" s="50"/>
      <c r="M146" s="50"/>
      <c r="N146" s="50">
        <v>1</v>
      </c>
      <c r="O146" s="50"/>
      <c r="P146" s="50"/>
    </row>
    <row r="147" spans="1:16">
      <c r="A147" s="51" t="s">
        <v>23</v>
      </c>
      <c r="B147" s="107">
        <f>B145+B146</f>
        <v>7</v>
      </c>
      <c r="C147" s="30">
        <f>C145+C146</f>
        <v>22</v>
      </c>
      <c r="D147" s="50"/>
      <c r="E147" s="50"/>
      <c r="F147" s="50"/>
      <c r="G147" s="50"/>
      <c r="H147" s="93"/>
      <c r="I147" s="110"/>
      <c r="J147" s="50"/>
      <c r="K147" s="50"/>
      <c r="L147" s="50"/>
      <c r="M147" s="50"/>
      <c r="N147" s="50"/>
      <c r="O147" s="50"/>
      <c r="P147" s="50"/>
    </row>
    <row r="148" spans="1:16">
      <c r="A148" s="51" t="s">
        <v>24</v>
      </c>
      <c r="B148" s="107">
        <f>SUM(D148:P148)</f>
        <v>4</v>
      </c>
      <c r="C148" s="30">
        <f>B148+2</f>
        <v>6</v>
      </c>
      <c r="D148" s="50">
        <v>1</v>
      </c>
      <c r="E148" s="50">
        <v>1</v>
      </c>
      <c r="F148" s="50">
        <v>1</v>
      </c>
      <c r="G148" s="50"/>
      <c r="H148" s="93"/>
      <c r="I148" s="110"/>
      <c r="J148" s="50"/>
      <c r="K148" s="50">
        <v>1</v>
      </c>
      <c r="L148" s="50"/>
      <c r="M148" s="50"/>
      <c r="N148" s="50"/>
      <c r="O148" s="50"/>
      <c r="P148" s="50"/>
    </row>
    <row r="149" spans="1:16" ht="16.3" thickBot="1">
      <c r="A149" s="58" t="s">
        <v>25</v>
      </c>
      <c r="B149" s="107">
        <f>SUM(D149:P149)</f>
        <v>20</v>
      </c>
      <c r="C149" s="31">
        <f>B149+10</f>
        <v>30</v>
      </c>
      <c r="D149" s="54">
        <v>5</v>
      </c>
      <c r="E149" s="54">
        <v>5</v>
      </c>
      <c r="F149" s="54">
        <v>5</v>
      </c>
      <c r="G149" s="54"/>
      <c r="H149" s="103"/>
      <c r="I149" s="111"/>
      <c r="J149" s="54"/>
      <c r="K149" s="54">
        <v>5</v>
      </c>
      <c r="L149" s="54"/>
      <c r="M149" s="54"/>
      <c r="N149" s="54"/>
      <c r="O149" s="54"/>
      <c r="P149" s="54"/>
    </row>
    <row r="150" spans="1:16" ht="21.1">
      <c r="A150" s="55" t="s">
        <v>177</v>
      </c>
      <c r="B150" s="107"/>
      <c r="C150" s="64"/>
      <c r="D150" s="50" t="s">
        <v>256</v>
      </c>
      <c r="E150" s="50" t="s">
        <v>309</v>
      </c>
      <c r="F150" s="50" t="s">
        <v>309</v>
      </c>
      <c r="G150" s="50">
        <v>16</v>
      </c>
      <c r="H150" s="93" t="s">
        <v>309</v>
      </c>
      <c r="I150" s="110"/>
      <c r="J150" s="50" t="s">
        <v>309</v>
      </c>
      <c r="K150" s="50">
        <v>16</v>
      </c>
      <c r="L150" s="50">
        <v>16</v>
      </c>
      <c r="M150" s="50">
        <v>16</v>
      </c>
      <c r="N150" s="50" t="s">
        <v>309</v>
      </c>
      <c r="O150" s="50" t="s">
        <v>405</v>
      </c>
      <c r="P150" s="50" t="s">
        <v>309</v>
      </c>
    </row>
    <row r="151" spans="1:16">
      <c r="A151" s="51" t="s">
        <v>21</v>
      </c>
      <c r="B151" s="107">
        <f>SUM(D151:P151)</f>
        <v>8</v>
      </c>
      <c r="C151" s="30">
        <f>B151+28</f>
        <v>36</v>
      </c>
      <c r="D151" s="50">
        <v>1</v>
      </c>
      <c r="E151" s="50">
        <v>1</v>
      </c>
      <c r="F151" s="50">
        <v>1</v>
      </c>
      <c r="G151" s="50"/>
      <c r="H151" s="93">
        <v>1</v>
      </c>
      <c r="I151" s="110"/>
      <c r="J151" s="50">
        <v>1</v>
      </c>
      <c r="K151" s="50"/>
      <c r="L151" s="50"/>
      <c r="M151" s="50"/>
      <c r="N151" s="50">
        <v>1</v>
      </c>
      <c r="O151" s="50">
        <v>1</v>
      </c>
      <c r="P151" s="50">
        <v>1</v>
      </c>
    </row>
    <row r="152" spans="1:16">
      <c r="A152" s="51" t="s">
        <v>22</v>
      </c>
      <c r="B152" s="107">
        <f>SUM(D152:P152)</f>
        <v>4</v>
      </c>
      <c r="C152" s="30">
        <f>B152+11</f>
        <v>15</v>
      </c>
      <c r="D152" s="50"/>
      <c r="E152" s="50"/>
      <c r="F152" s="50"/>
      <c r="G152" s="50">
        <v>1</v>
      </c>
      <c r="H152" s="93"/>
      <c r="I152" s="110"/>
      <c r="J152" s="50"/>
      <c r="K152" s="50">
        <v>1</v>
      </c>
      <c r="L152" s="50">
        <v>1</v>
      </c>
      <c r="M152" s="50">
        <v>1</v>
      </c>
      <c r="N152" s="50"/>
      <c r="O152" s="50"/>
      <c r="P152" s="50"/>
    </row>
    <row r="153" spans="1:16">
      <c r="A153" s="51" t="s">
        <v>23</v>
      </c>
      <c r="B153" s="107">
        <f>B151+B152</f>
        <v>12</v>
      </c>
      <c r="C153" s="30">
        <f>C151+C152</f>
        <v>51</v>
      </c>
      <c r="D153" s="50"/>
      <c r="E153" s="50"/>
      <c r="F153" s="50"/>
      <c r="G153" s="50"/>
      <c r="H153" s="93"/>
      <c r="I153" s="110"/>
      <c r="J153" s="50"/>
      <c r="K153" s="50"/>
      <c r="L153" s="50"/>
      <c r="M153" s="50"/>
      <c r="N153" s="50"/>
      <c r="O153" s="50"/>
      <c r="P153" s="50"/>
    </row>
    <row r="154" spans="1:16">
      <c r="A154" s="51" t="s">
        <v>24</v>
      </c>
      <c r="B154" s="107">
        <f>SUM(D154:P154)</f>
        <v>3</v>
      </c>
      <c r="C154" s="30">
        <f>B154+16</f>
        <v>19</v>
      </c>
      <c r="D154" s="50"/>
      <c r="E154" s="50">
        <v>2</v>
      </c>
      <c r="F154" s="50"/>
      <c r="G154" s="50"/>
      <c r="H154" s="93"/>
      <c r="I154" s="110"/>
      <c r="J154" s="50"/>
      <c r="K154" s="50"/>
      <c r="L154" s="50">
        <v>1</v>
      </c>
      <c r="M154" s="50"/>
      <c r="N154" s="50"/>
      <c r="O154" s="50"/>
      <c r="P154" s="50"/>
    </row>
    <row r="155" spans="1:16" ht="16.3" thickBot="1">
      <c r="A155" s="58" t="s">
        <v>25</v>
      </c>
      <c r="B155" s="107">
        <f>SUM(D155:P155)</f>
        <v>15</v>
      </c>
      <c r="C155" s="31">
        <f>B155+82</f>
        <v>97</v>
      </c>
      <c r="D155" s="54"/>
      <c r="E155" s="54">
        <v>10</v>
      </c>
      <c r="F155" s="54"/>
      <c r="G155" s="54"/>
      <c r="H155" s="103"/>
      <c r="I155" s="111"/>
      <c r="J155" s="54"/>
      <c r="K155" s="54"/>
      <c r="L155" s="54">
        <v>5</v>
      </c>
      <c r="M155" s="54"/>
      <c r="N155" s="54"/>
      <c r="O155" s="54"/>
      <c r="P155" s="54"/>
    </row>
    <row r="156" spans="1:16" ht="21.1">
      <c r="A156" s="55" t="s">
        <v>178</v>
      </c>
      <c r="B156" s="107"/>
      <c r="C156" s="64"/>
      <c r="D156" s="50" t="s">
        <v>258</v>
      </c>
      <c r="E156" s="50" t="s">
        <v>321</v>
      </c>
      <c r="F156" s="50" t="s">
        <v>321</v>
      </c>
      <c r="G156" s="50" t="s">
        <v>321</v>
      </c>
      <c r="H156" s="93" t="s">
        <v>321</v>
      </c>
      <c r="I156" s="110"/>
      <c r="J156" s="50" t="s">
        <v>362</v>
      </c>
      <c r="K156" s="50" t="s">
        <v>374</v>
      </c>
      <c r="L156" s="50" t="s">
        <v>321</v>
      </c>
      <c r="M156" s="50" t="s">
        <v>374</v>
      </c>
      <c r="N156" s="50" t="s">
        <v>321</v>
      </c>
      <c r="O156" s="50" t="s">
        <v>406</v>
      </c>
      <c r="P156" s="50" t="s">
        <v>321</v>
      </c>
    </row>
    <row r="157" spans="1:16">
      <c r="A157" s="51" t="s">
        <v>21</v>
      </c>
      <c r="B157" s="107">
        <f>SUM(D157:P157)</f>
        <v>12</v>
      </c>
      <c r="C157" s="30">
        <f>B157+51</f>
        <v>63</v>
      </c>
      <c r="D157" s="50">
        <v>1</v>
      </c>
      <c r="E157" s="50">
        <v>1</v>
      </c>
      <c r="F157" s="50">
        <v>1</v>
      </c>
      <c r="G157" s="50">
        <v>1</v>
      </c>
      <c r="H157" s="93">
        <v>1</v>
      </c>
      <c r="I157" s="110"/>
      <c r="J157" s="50">
        <v>1</v>
      </c>
      <c r="K157" s="50">
        <v>1</v>
      </c>
      <c r="L157" s="50">
        <v>1</v>
      </c>
      <c r="M157" s="50">
        <v>1</v>
      </c>
      <c r="N157" s="50">
        <v>1</v>
      </c>
      <c r="O157" s="50">
        <v>1</v>
      </c>
      <c r="P157" s="50">
        <v>1</v>
      </c>
    </row>
    <row r="158" spans="1:16">
      <c r="A158" s="51" t="s">
        <v>22</v>
      </c>
      <c r="B158" s="107">
        <f>SUM(D158:P158)</f>
        <v>0</v>
      </c>
      <c r="C158" s="30">
        <f>B158+13</f>
        <v>13</v>
      </c>
      <c r="D158" s="50"/>
      <c r="E158" s="50"/>
      <c r="F158" s="50"/>
      <c r="G158" s="50"/>
      <c r="H158" s="93"/>
      <c r="I158" s="110"/>
      <c r="J158" s="50"/>
      <c r="K158" s="50"/>
      <c r="L158" s="50"/>
      <c r="M158" s="50"/>
      <c r="N158" s="50"/>
      <c r="O158" s="50"/>
      <c r="P158" s="50"/>
    </row>
    <row r="159" spans="1:16">
      <c r="A159" s="51" t="s">
        <v>23</v>
      </c>
      <c r="B159" s="107">
        <f>B157+B158</f>
        <v>12</v>
      </c>
      <c r="C159" s="30">
        <f>C157+C158</f>
        <v>76</v>
      </c>
      <c r="D159" s="50"/>
      <c r="E159" s="50"/>
      <c r="F159" s="50"/>
      <c r="G159" s="50"/>
      <c r="H159" s="93"/>
      <c r="I159" s="110"/>
      <c r="J159" s="50"/>
      <c r="K159" s="50"/>
      <c r="L159" s="50"/>
      <c r="M159" s="50"/>
      <c r="N159" s="50"/>
      <c r="O159" s="50"/>
      <c r="P159" s="50"/>
    </row>
    <row r="160" spans="1:16">
      <c r="A160" s="51" t="s">
        <v>24</v>
      </c>
      <c r="B160" s="107">
        <f>SUM(D160:P160)</f>
        <v>2</v>
      </c>
      <c r="C160" s="30">
        <f>B160+22</f>
        <v>24</v>
      </c>
      <c r="D160" s="50"/>
      <c r="E160" s="50"/>
      <c r="F160" s="50"/>
      <c r="G160" s="50"/>
      <c r="H160" s="93"/>
      <c r="I160" s="110"/>
      <c r="J160" s="50"/>
      <c r="K160" s="50"/>
      <c r="L160" s="50">
        <v>1</v>
      </c>
      <c r="M160" s="50"/>
      <c r="N160" s="50"/>
      <c r="O160" s="50">
        <v>1</v>
      </c>
      <c r="P160" s="50"/>
    </row>
    <row r="161" spans="1:16" ht="16.3" thickBot="1">
      <c r="A161" s="58" t="s">
        <v>25</v>
      </c>
      <c r="B161" s="107">
        <f>SUM(D161:P161)</f>
        <v>10</v>
      </c>
      <c r="C161" s="31">
        <f>B161+107</f>
        <v>117</v>
      </c>
      <c r="D161" s="54"/>
      <c r="E161" s="54"/>
      <c r="F161" s="54"/>
      <c r="G161" s="54"/>
      <c r="H161" s="103"/>
      <c r="I161" s="111"/>
      <c r="J161" s="54"/>
      <c r="K161" s="54"/>
      <c r="L161" s="54">
        <v>5</v>
      </c>
      <c r="M161" s="54"/>
      <c r="N161" s="54"/>
      <c r="O161" s="54">
        <v>5</v>
      </c>
      <c r="P161" s="54"/>
    </row>
    <row r="162" spans="1:16" ht="21.1">
      <c r="A162" s="55" t="s">
        <v>179</v>
      </c>
      <c r="B162" s="107"/>
      <c r="C162" s="64"/>
      <c r="D162" s="50" t="s">
        <v>288</v>
      </c>
      <c r="E162" s="50">
        <v>20</v>
      </c>
      <c r="F162" s="50">
        <v>20</v>
      </c>
      <c r="G162" s="50">
        <v>20</v>
      </c>
      <c r="H162" s="93">
        <v>20</v>
      </c>
      <c r="I162" s="110"/>
      <c r="J162" s="50"/>
      <c r="K162" s="50">
        <v>20</v>
      </c>
      <c r="L162" s="50"/>
      <c r="M162" s="50"/>
      <c r="N162" s="50"/>
      <c r="O162" s="50"/>
      <c r="P162" s="50"/>
    </row>
    <row r="163" spans="1:16">
      <c r="A163" s="51" t="s">
        <v>21</v>
      </c>
      <c r="B163" s="107">
        <f>SUM(D163:P163)</f>
        <v>0</v>
      </c>
      <c r="C163" s="30">
        <f>B163+8</f>
        <v>8</v>
      </c>
      <c r="D163" s="50"/>
      <c r="E163" s="50"/>
      <c r="F163" s="50"/>
      <c r="G163" s="50"/>
      <c r="H163" s="93"/>
      <c r="I163" s="110"/>
      <c r="J163" s="50"/>
      <c r="K163" s="50"/>
      <c r="L163" s="50"/>
      <c r="M163" s="50"/>
      <c r="N163" s="50"/>
      <c r="O163" s="50"/>
      <c r="P163" s="50"/>
    </row>
    <row r="164" spans="1:16">
      <c r="A164" s="51" t="s">
        <v>22</v>
      </c>
      <c r="B164" s="107">
        <f>SUM(D164:P164)</f>
        <v>6</v>
      </c>
      <c r="C164" s="30">
        <f>B164+3</f>
        <v>9</v>
      </c>
      <c r="D164" s="50">
        <v>1</v>
      </c>
      <c r="E164" s="50">
        <v>1</v>
      </c>
      <c r="F164" s="50">
        <v>1</v>
      </c>
      <c r="G164" s="50">
        <v>1</v>
      </c>
      <c r="H164" s="93">
        <v>1</v>
      </c>
      <c r="I164" s="110"/>
      <c r="J164" s="50"/>
      <c r="K164" s="50">
        <v>1</v>
      </c>
      <c r="L164" s="50"/>
      <c r="M164" s="50"/>
      <c r="N164" s="50"/>
      <c r="O164" s="50"/>
      <c r="P164" s="50"/>
    </row>
    <row r="165" spans="1:16">
      <c r="A165" s="51" t="s">
        <v>23</v>
      </c>
      <c r="B165" s="107">
        <f>B163+B164</f>
        <v>6</v>
      </c>
      <c r="C165" s="30">
        <f>C163+C164</f>
        <v>17</v>
      </c>
      <c r="D165" s="50"/>
      <c r="E165" s="50"/>
      <c r="F165" s="50"/>
      <c r="G165" s="50"/>
      <c r="H165" s="93"/>
      <c r="I165" s="110"/>
      <c r="J165" s="50"/>
      <c r="K165" s="50"/>
      <c r="L165" s="50"/>
      <c r="M165" s="50"/>
      <c r="N165" s="50"/>
      <c r="O165" s="50"/>
      <c r="P165" s="50"/>
    </row>
    <row r="166" spans="1:16">
      <c r="A166" s="51" t="s">
        <v>24</v>
      </c>
      <c r="B166" s="107">
        <f>SUM(D166:P166)</f>
        <v>0</v>
      </c>
      <c r="C166" s="30">
        <f>B166+1</f>
        <v>1</v>
      </c>
      <c r="D166" s="50"/>
      <c r="E166" s="50"/>
      <c r="F166" s="50"/>
      <c r="G166" s="50"/>
      <c r="H166" s="93"/>
      <c r="I166" s="110"/>
      <c r="J166" s="50"/>
      <c r="K166" s="50"/>
      <c r="L166" s="50"/>
      <c r="M166" s="50"/>
      <c r="N166" s="50"/>
      <c r="O166" s="50"/>
      <c r="P166" s="50"/>
    </row>
    <row r="167" spans="1:16" ht="16.3" thickBot="1">
      <c r="A167" s="58" t="s">
        <v>25</v>
      </c>
      <c r="B167" s="107">
        <f>SUM(D167:P167)</f>
        <v>0</v>
      </c>
      <c r="C167" s="31">
        <f>B167+5</f>
        <v>5</v>
      </c>
      <c r="D167" s="54"/>
      <c r="E167" s="54"/>
      <c r="F167" s="54"/>
      <c r="G167" s="54"/>
      <c r="H167" s="103"/>
      <c r="I167" s="111"/>
      <c r="J167" s="54"/>
      <c r="K167" s="54"/>
      <c r="L167" s="54"/>
      <c r="M167" s="54"/>
      <c r="N167" s="54"/>
      <c r="O167" s="54"/>
      <c r="P167" s="54"/>
    </row>
    <row r="168" spans="1:16" ht="21.1">
      <c r="A168" s="55" t="s">
        <v>180</v>
      </c>
      <c r="B168" s="107"/>
      <c r="C168" s="64"/>
      <c r="D168" s="50" t="s">
        <v>257</v>
      </c>
      <c r="E168" s="50" t="s">
        <v>290</v>
      </c>
      <c r="F168" s="50">
        <v>4</v>
      </c>
      <c r="G168" s="50">
        <v>19</v>
      </c>
      <c r="H168" s="93" t="s">
        <v>290</v>
      </c>
      <c r="I168" s="110"/>
      <c r="J168" s="50" t="s">
        <v>290</v>
      </c>
      <c r="K168" s="50">
        <v>19</v>
      </c>
      <c r="L168" s="50">
        <v>19</v>
      </c>
      <c r="M168" s="50" t="s">
        <v>387</v>
      </c>
      <c r="N168" s="50">
        <v>19</v>
      </c>
      <c r="O168" s="50" t="s">
        <v>290</v>
      </c>
      <c r="P168" s="50" t="s">
        <v>290</v>
      </c>
    </row>
    <row r="169" spans="1:16">
      <c r="A169" s="51" t="s">
        <v>21</v>
      </c>
      <c r="B169" s="107">
        <f>SUM(D169:P169)</f>
        <v>7</v>
      </c>
      <c r="C169" s="30">
        <f>B169+54</f>
        <v>61</v>
      </c>
      <c r="D169" s="50">
        <v>1</v>
      </c>
      <c r="E169" s="50">
        <v>1</v>
      </c>
      <c r="F169" s="50">
        <v>1</v>
      </c>
      <c r="G169" s="50"/>
      <c r="H169" s="93">
        <v>1</v>
      </c>
      <c r="I169" s="110"/>
      <c r="J169" s="50">
        <v>1</v>
      </c>
      <c r="K169" s="50"/>
      <c r="L169" s="50"/>
      <c r="M169" s="50"/>
      <c r="N169" s="50"/>
      <c r="O169" s="50">
        <v>1</v>
      </c>
      <c r="P169" s="50">
        <v>1</v>
      </c>
    </row>
    <row r="170" spans="1:16">
      <c r="A170" s="51" t="s">
        <v>22</v>
      </c>
      <c r="B170" s="107">
        <f>SUM(D170:P170)</f>
        <v>5</v>
      </c>
      <c r="C170" s="30">
        <f>B170+37</f>
        <v>42</v>
      </c>
      <c r="D170" s="50"/>
      <c r="E170" s="50"/>
      <c r="F170" s="50"/>
      <c r="G170" s="50">
        <v>1</v>
      </c>
      <c r="H170" s="93"/>
      <c r="I170" s="110"/>
      <c r="J170" s="50"/>
      <c r="K170" s="50">
        <v>1</v>
      </c>
      <c r="L170" s="50">
        <v>1</v>
      </c>
      <c r="M170" s="50">
        <v>1</v>
      </c>
      <c r="N170" s="50">
        <v>1</v>
      </c>
      <c r="O170" s="50"/>
      <c r="P170" s="50"/>
    </row>
    <row r="171" spans="1:16">
      <c r="A171" s="51" t="s">
        <v>23</v>
      </c>
      <c r="B171" s="107">
        <f>B169+B170</f>
        <v>12</v>
      </c>
      <c r="C171" s="30">
        <f>C169+C170</f>
        <v>103</v>
      </c>
      <c r="D171" s="50"/>
      <c r="E171" s="50"/>
      <c r="F171" s="50"/>
      <c r="G171" s="50"/>
      <c r="H171" s="93"/>
      <c r="I171" s="110"/>
      <c r="J171" s="50"/>
      <c r="K171" s="50"/>
      <c r="L171" s="50"/>
      <c r="M171" s="50"/>
      <c r="N171" s="50"/>
      <c r="O171" s="50"/>
      <c r="P171" s="50"/>
    </row>
    <row r="172" spans="1:16">
      <c r="A172" s="51" t="s">
        <v>24</v>
      </c>
      <c r="B172" s="107">
        <f>SUM(D172:P172)</f>
        <v>0</v>
      </c>
      <c r="C172" s="30">
        <f>B172+10</f>
        <v>10</v>
      </c>
      <c r="D172" s="50"/>
      <c r="E172" s="50"/>
      <c r="F172" s="50"/>
      <c r="G172" s="50"/>
      <c r="H172" s="93"/>
      <c r="I172" s="110"/>
      <c r="J172" s="50"/>
      <c r="K172" s="50"/>
      <c r="L172" s="50"/>
      <c r="M172" s="50"/>
      <c r="N172" s="50"/>
      <c r="O172" s="50"/>
      <c r="P172" s="50"/>
    </row>
    <row r="173" spans="1:16" ht="16.3" thickBot="1">
      <c r="A173" s="58" t="s">
        <v>25</v>
      </c>
      <c r="B173" s="107">
        <f>SUM(D173:P173)</f>
        <v>0</v>
      </c>
      <c r="C173" s="31">
        <f>B173+52</f>
        <v>52</v>
      </c>
      <c r="D173" s="54"/>
      <c r="E173" s="54"/>
      <c r="F173" s="54"/>
      <c r="G173" s="54"/>
      <c r="H173" s="103"/>
      <c r="I173" s="111"/>
      <c r="J173" s="54"/>
      <c r="K173" s="54"/>
      <c r="L173" s="54"/>
      <c r="M173" s="54"/>
      <c r="N173" s="54"/>
      <c r="O173" s="54"/>
      <c r="P173" s="54"/>
    </row>
    <row r="174" spans="1:16" ht="21.1">
      <c r="A174" s="55" t="s">
        <v>181</v>
      </c>
      <c r="B174" s="107"/>
      <c r="C174" s="64"/>
      <c r="D174" s="50"/>
      <c r="E174" s="50"/>
      <c r="F174" s="50"/>
      <c r="G174" s="50" t="s">
        <v>257</v>
      </c>
      <c r="H174" s="93"/>
      <c r="I174" s="110"/>
      <c r="J174" s="50"/>
      <c r="K174" s="50" t="s">
        <v>290</v>
      </c>
      <c r="L174" s="50"/>
      <c r="M174" s="50"/>
      <c r="N174" s="50"/>
      <c r="O174" s="50"/>
      <c r="P174" s="50"/>
    </row>
    <row r="175" spans="1:16">
      <c r="A175" s="51" t="s">
        <v>21</v>
      </c>
      <c r="B175" s="107">
        <f>SUM(D175:P175)</f>
        <v>2</v>
      </c>
      <c r="C175" s="30">
        <f>B175+60</f>
        <v>62</v>
      </c>
      <c r="D175" s="50"/>
      <c r="E175" s="50"/>
      <c r="F175" s="50"/>
      <c r="G175" s="50">
        <v>1</v>
      </c>
      <c r="H175" s="93"/>
      <c r="I175" s="110"/>
      <c r="J175" s="50"/>
      <c r="K175" s="50">
        <v>1</v>
      </c>
      <c r="L175" s="50"/>
      <c r="M175" s="50"/>
      <c r="N175" s="50"/>
      <c r="O175" s="50"/>
      <c r="P175" s="50"/>
    </row>
    <row r="176" spans="1:16">
      <c r="A176" s="51" t="s">
        <v>22</v>
      </c>
      <c r="B176" s="107">
        <f>SUM(D176:P176)</f>
        <v>0</v>
      </c>
      <c r="C176" s="30">
        <f>B176+8</f>
        <v>8</v>
      </c>
      <c r="D176" s="50"/>
      <c r="E176" s="50"/>
      <c r="F176" s="50"/>
      <c r="G176" s="50"/>
      <c r="H176" s="93"/>
      <c r="I176" s="110"/>
      <c r="J176" s="50"/>
      <c r="K176" s="50"/>
      <c r="L176" s="50"/>
      <c r="M176" s="50"/>
      <c r="N176" s="50"/>
      <c r="O176" s="50"/>
      <c r="P176" s="50"/>
    </row>
    <row r="177" spans="1:16">
      <c r="A177" s="51" t="s">
        <v>23</v>
      </c>
      <c r="B177" s="107">
        <f>B175+B176</f>
        <v>2</v>
      </c>
      <c r="C177" s="30">
        <f>C175+C176</f>
        <v>70</v>
      </c>
      <c r="D177" s="50"/>
      <c r="E177" s="50"/>
      <c r="F177" s="50"/>
      <c r="G177" s="50"/>
      <c r="H177" s="93"/>
      <c r="I177" s="110"/>
      <c r="J177" s="50"/>
      <c r="K177" s="50"/>
      <c r="L177" s="50"/>
      <c r="M177" s="50"/>
      <c r="N177" s="50"/>
      <c r="O177" s="50"/>
      <c r="P177" s="50"/>
    </row>
    <row r="178" spans="1:16">
      <c r="A178" s="51" t="s">
        <v>24</v>
      </c>
      <c r="B178" s="107">
        <f>SUM(D178:P178)</f>
        <v>0</v>
      </c>
      <c r="C178" s="30">
        <f>B178+10</f>
        <v>10</v>
      </c>
      <c r="D178" s="50"/>
      <c r="E178" s="50"/>
      <c r="F178" s="50"/>
      <c r="G178" s="50"/>
      <c r="H178" s="93"/>
      <c r="I178" s="110"/>
      <c r="J178" s="50"/>
      <c r="K178" s="50"/>
      <c r="L178" s="50"/>
      <c r="M178" s="50"/>
      <c r="N178" s="50"/>
      <c r="O178" s="50"/>
      <c r="P178" s="50"/>
    </row>
    <row r="179" spans="1:16" ht="16.3" thickBot="1">
      <c r="A179" s="58" t="s">
        <v>25</v>
      </c>
      <c r="B179" s="107">
        <f>SUM(D179:P179)</f>
        <v>0</v>
      </c>
      <c r="C179" s="31">
        <f>B179+52</f>
        <v>52</v>
      </c>
      <c r="D179" s="54"/>
      <c r="E179" s="54"/>
      <c r="F179" s="54"/>
      <c r="G179" s="54"/>
      <c r="H179" s="103"/>
      <c r="I179" s="111"/>
      <c r="J179" s="54"/>
      <c r="K179" s="54"/>
      <c r="L179" s="54"/>
      <c r="M179" s="54"/>
      <c r="N179" s="54"/>
      <c r="O179" s="54"/>
      <c r="P179" s="54"/>
    </row>
    <row r="180" spans="1:16" ht="21.1">
      <c r="A180" s="55" t="s">
        <v>207</v>
      </c>
      <c r="B180" s="107"/>
      <c r="C180" s="64"/>
      <c r="D180" s="50"/>
      <c r="E180" s="50"/>
      <c r="F180" s="50"/>
      <c r="G180" s="50"/>
      <c r="H180" s="93"/>
      <c r="I180" s="110"/>
      <c r="J180" s="50" t="s">
        <v>363</v>
      </c>
      <c r="K180" s="50" t="s">
        <v>301</v>
      </c>
      <c r="L180" s="50">
        <v>20</v>
      </c>
      <c r="M180" s="50">
        <v>7</v>
      </c>
      <c r="N180" s="50" t="s">
        <v>276</v>
      </c>
      <c r="O180" s="50">
        <v>20</v>
      </c>
      <c r="P180" s="50">
        <v>20</v>
      </c>
    </row>
    <row r="181" spans="1:16">
      <c r="A181" s="51" t="s">
        <v>21</v>
      </c>
      <c r="B181" s="107">
        <f>SUM(D181:P181)</f>
        <v>2</v>
      </c>
      <c r="C181" s="30">
        <f>B181+2</f>
        <v>4</v>
      </c>
      <c r="D181" s="50"/>
      <c r="E181" s="50"/>
      <c r="F181" s="50"/>
      <c r="G181" s="50"/>
      <c r="H181" s="93"/>
      <c r="I181" s="110"/>
      <c r="J181" s="50"/>
      <c r="K181" s="50"/>
      <c r="L181" s="50"/>
      <c r="M181" s="50">
        <v>1</v>
      </c>
      <c r="N181" s="50">
        <v>1</v>
      </c>
      <c r="O181" s="50"/>
      <c r="P181" s="50"/>
    </row>
    <row r="182" spans="1:16">
      <c r="A182" s="51" t="s">
        <v>22</v>
      </c>
      <c r="B182" s="107">
        <f>SUM(D182:P182)</f>
        <v>5</v>
      </c>
      <c r="C182" s="30">
        <f>B182+27</f>
        <v>32</v>
      </c>
      <c r="D182" s="50"/>
      <c r="E182" s="50"/>
      <c r="F182" s="50"/>
      <c r="G182" s="50"/>
      <c r="H182" s="93"/>
      <c r="I182" s="110"/>
      <c r="J182" s="50">
        <v>1</v>
      </c>
      <c r="K182" s="50">
        <v>1</v>
      </c>
      <c r="L182" s="50">
        <v>1</v>
      </c>
      <c r="M182" s="50"/>
      <c r="N182" s="50"/>
      <c r="O182" s="50">
        <v>1</v>
      </c>
      <c r="P182" s="50">
        <v>1</v>
      </c>
    </row>
    <row r="183" spans="1:16">
      <c r="A183" s="51" t="s">
        <v>23</v>
      </c>
      <c r="B183" s="107">
        <f>B181+B182</f>
        <v>7</v>
      </c>
      <c r="C183" s="30">
        <f>C181+C182</f>
        <v>36</v>
      </c>
      <c r="D183" s="50"/>
      <c r="E183" s="50"/>
      <c r="F183" s="50"/>
      <c r="G183" s="50"/>
      <c r="H183" s="93"/>
      <c r="I183" s="110"/>
      <c r="J183" s="50"/>
      <c r="K183" s="50"/>
      <c r="L183" s="50"/>
      <c r="M183" s="50"/>
      <c r="N183" s="50"/>
      <c r="O183" s="50"/>
      <c r="P183" s="50"/>
    </row>
    <row r="184" spans="1:16">
      <c r="A184" s="51" t="s">
        <v>24</v>
      </c>
      <c r="B184" s="107">
        <f>SUM(D184:P184)</f>
        <v>0</v>
      </c>
      <c r="C184" s="30">
        <f>B184+4</f>
        <v>4</v>
      </c>
      <c r="D184" s="50"/>
      <c r="E184" s="50"/>
      <c r="F184" s="50"/>
      <c r="G184" s="50"/>
      <c r="H184" s="93"/>
      <c r="I184" s="110"/>
      <c r="J184" s="50"/>
      <c r="K184" s="50"/>
      <c r="L184" s="50"/>
      <c r="M184" s="50"/>
      <c r="N184" s="50"/>
      <c r="O184" s="50"/>
      <c r="P184" s="50"/>
    </row>
    <row r="185" spans="1:16" ht="16.3" thickBot="1">
      <c r="A185" s="58" t="s">
        <v>25</v>
      </c>
      <c r="B185" s="107">
        <f>SUM(D185:P185)</f>
        <v>0</v>
      </c>
      <c r="C185" s="31">
        <f>B185+22</f>
        <v>22</v>
      </c>
      <c r="D185" s="54"/>
      <c r="E185" s="54"/>
      <c r="F185" s="54"/>
      <c r="G185" s="54"/>
      <c r="H185" s="103"/>
      <c r="I185" s="111"/>
      <c r="J185" s="54"/>
      <c r="K185" s="54"/>
      <c r="L185" s="54"/>
      <c r="M185" s="54"/>
      <c r="N185" s="54"/>
      <c r="O185" s="54"/>
      <c r="P185" s="54"/>
    </row>
    <row r="186" spans="1:16" ht="21.1">
      <c r="A186" s="55" t="s">
        <v>88</v>
      </c>
      <c r="B186" s="107"/>
      <c r="C186" s="64"/>
      <c r="D186" s="50" t="s">
        <v>260</v>
      </c>
      <c r="E186" s="50">
        <v>7</v>
      </c>
      <c r="F186" s="50" t="s">
        <v>302</v>
      </c>
      <c r="G186" s="50"/>
      <c r="H186" s="93"/>
      <c r="I186" s="110"/>
      <c r="J186" s="50"/>
      <c r="K186" s="50"/>
      <c r="L186" s="50"/>
      <c r="M186" s="50"/>
      <c r="N186" s="50"/>
      <c r="O186" s="50"/>
      <c r="P186" s="50"/>
    </row>
    <row r="187" spans="1:16">
      <c r="A187" s="51" t="s">
        <v>21</v>
      </c>
      <c r="B187" s="107">
        <f>SUM(D187:P187)</f>
        <v>3</v>
      </c>
      <c r="C187" s="30">
        <f>B187+51</f>
        <v>54</v>
      </c>
      <c r="D187" s="50">
        <v>1</v>
      </c>
      <c r="E187" s="50">
        <v>1</v>
      </c>
      <c r="F187" s="50">
        <v>1</v>
      </c>
      <c r="G187" s="50"/>
      <c r="H187" s="93"/>
      <c r="I187" s="110"/>
      <c r="J187" s="50"/>
      <c r="K187" s="50"/>
      <c r="L187" s="50"/>
      <c r="M187" s="50"/>
      <c r="N187" s="50"/>
      <c r="O187" s="50"/>
      <c r="P187" s="50"/>
    </row>
    <row r="188" spans="1:16">
      <c r="A188" s="51" t="s">
        <v>22</v>
      </c>
      <c r="B188" s="107">
        <f>SUM(D188:P188)</f>
        <v>0</v>
      </c>
      <c r="C188" s="30">
        <f>B188+8</f>
        <v>8</v>
      </c>
      <c r="D188" s="50"/>
      <c r="E188" s="50"/>
      <c r="F188" s="50"/>
      <c r="G188" s="50"/>
      <c r="H188" s="93"/>
      <c r="I188" s="110"/>
      <c r="J188" s="50"/>
      <c r="K188" s="50"/>
      <c r="L188" s="50"/>
      <c r="M188" s="50"/>
      <c r="N188" s="50"/>
      <c r="O188" s="50"/>
      <c r="P188" s="50"/>
    </row>
    <row r="189" spans="1:16">
      <c r="A189" s="51" t="s">
        <v>23</v>
      </c>
      <c r="B189" s="107">
        <f>B187+B188</f>
        <v>3</v>
      </c>
      <c r="C189" s="30">
        <f>C187+C188</f>
        <v>62</v>
      </c>
      <c r="D189" s="50"/>
      <c r="E189" s="50"/>
      <c r="F189" s="50"/>
      <c r="G189" s="50"/>
      <c r="H189" s="93"/>
      <c r="I189" s="110"/>
      <c r="J189" s="50"/>
      <c r="K189" s="50"/>
      <c r="L189" s="50"/>
      <c r="M189" s="50"/>
      <c r="N189" s="50"/>
      <c r="O189" s="50"/>
      <c r="P189" s="50"/>
    </row>
    <row r="190" spans="1:16">
      <c r="A190" s="51" t="s">
        <v>24</v>
      </c>
      <c r="B190" s="107">
        <f>SUM(D190:P190)</f>
        <v>0</v>
      </c>
      <c r="C190" s="30">
        <f>B190+18</f>
        <v>18</v>
      </c>
      <c r="D190" s="50"/>
      <c r="E190" s="50"/>
      <c r="F190" s="50"/>
      <c r="G190" s="50"/>
      <c r="H190" s="93"/>
      <c r="I190" s="110"/>
      <c r="J190" s="50"/>
      <c r="K190" s="50"/>
      <c r="L190" s="50"/>
      <c r="M190" s="50"/>
      <c r="N190" s="50"/>
      <c r="O190" s="50"/>
      <c r="P190" s="50"/>
    </row>
    <row r="191" spans="1:16" ht="16.3" thickBot="1">
      <c r="A191" s="58" t="s">
        <v>25</v>
      </c>
      <c r="B191" s="107">
        <f>SUM(D191:P191)</f>
        <v>0</v>
      </c>
      <c r="C191" s="31">
        <f>B191+92</f>
        <v>92</v>
      </c>
      <c r="D191" s="54"/>
      <c r="E191" s="54"/>
      <c r="F191" s="54"/>
      <c r="G191" s="54"/>
      <c r="H191" s="103"/>
      <c r="I191" s="111"/>
      <c r="J191" s="54"/>
      <c r="K191" s="54"/>
      <c r="L191" s="54"/>
      <c r="M191" s="54"/>
      <c r="N191" s="54"/>
      <c r="O191" s="54"/>
      <c r="P191" s="54"/>
    </row>
    <row r="192" spans="1:16" ht="21.1">
      <c r="A192" s="55" t="s">
        <v>182</v>
      </c>
      <c r="B192" s="107"/>
      <c r="C192" s="64"/>
      <c r="D192" s="50" t="s">
        <v>289</v>
      </c>
      <c r="E192" s="50" t="s">
        <v>276</v>
      </c>
      <c r="F192" s="50" t="s">
        <v>276</v>
      </c>
      <c r="G192" s="50">
        <v>7</v>
      </c>
      <c r="H192" s="93">
        <v>7</v>
      </c>
      <c r="I192" s="110"/>
      <c r="J192" s="50" t="s">
        <v>302</v>
      </c>
      <c r="K192" s="50">
        <v>7</v>
      </c>
      <c r="L192" s="50" t="s">
        <v>302</v>
      </c>
      <c r="M192" s="50"/>
      <c r="N192" s="135" t="s">
        <v>401</v>
      </c>
      <c r="O192" s="50" t="s">
        <v>302</v>
      </c>
      <c r="P192" s="50" t="s">
        <v>302</v>
      </c>
    </row>
    <row r="193" spans="1:16">
      <c r="A193" s="51" t="s">
        <v>21</v>
      </c>
      <c r="B193" s="107">
        <f>SUM(D193:P193)</f>
        <v>10</v>
      </c>
      <c r="C193" s="30">
        <f>B193+13</f>
        <v>23</v>
      </c>
      <c r="D193" s="50"/>
      <c r="E193" s="50">
        <v>1</v>
      </c>
      <c r="F193" s="50">
        <v>1</v>
      </c>
      <c r="G193" s="50">
        <v>1</v>
      </c>
      <c r="H193" s="93">
        <v>1</v>
      </c>
      <c r="I193" s="110"/>
      <c r="J193" s="50">
        <v>1</v>
      </c>
      <c r="K193" s="50">
        <v>1</v>
      </c>
      <c r="L193" s="50">
        <v>1</v>
      </c>
      <c r="M193" s="50"/>
      <c r="N193" s="50">
        <v>1</v>
      </c>
      <c r="O193" s="50">
        <v>1</v>
      </c>
      <c r="P193" s="50">
        <v>1</v>
      </c>
    </row>
    <row r="194" spans="1:16">
      <c r="A194" s="51" t="s">
        <v>22</v>
      </c>
      <c r="B194" s="107">
        <f>SUM(D194:P194)</f>
        <v>1</v>
      </c>
      <c r="C194" s="30">
        <f>B194+2</f>
        <v>3</v>
      </c>
      <c r="D194" s="50">
        <v>1</v>
      </c>
      <c r="E194" s="50"/>
      <c r="F194" s="50"/>
      <c r="G194" s="50"/>
      <c r="H194" s="93"/>
      <c r="I194" s="110"/>
      <c r="J194" s="50"/>
      <c r="K194" s="50"/>
      <c r="L194" s="50"/>
      <c r="M194" s="50"/>
      <c r="N194" s="50"/>
      <c r="O194" s="50"/>
      <c r="P194" s="50"/>
    </row>
    <row r="195" spans="1:16">
      <c r="A195" s="51" t="s">
        <v>23</v>
      </c>
      <c r="B195" s="107">
        <f>B193+B194</f>
        <v>11</v>
      </c>
      <c r="C195" s="30">
        <f>C193+C194</f>
        <v>26</v>
      </c>
      <c r="D195" s="50"/>
      <c r="E195" s="50"/>
      <c r="F195" s="50"/>
      <c r="G195" s="50"/>
      <c r="H195" s="93"/>
      <c r="I195" s="110"/>
      <c r="J195" s="50"/>
      <c r="K195" s="50"/>
      <c r="L195" s="50"/>
      <c r="M195" s="50"/>
      <c r="N195" s="50"/>
      <c r="O195" s="50"/>
      <c r="P195" s="50"/>
    </row>
    <row r="196" spans="1:16">
      <c r="A196" s="51" t="s">
        <v>24</v>
      </c>
      <c r="B196" s="107">
        <f>SUM(D196:P196)</f>
        <v>3</v>
      </c>
      <c r="C196" s="30">
        <f>B196+7</f>
        <v>10</v>
      </c>
      <c r="D196" s="50"/>
      <c r="E196" s="50"/>
      <c r="F196" s="50">
        <v>1</v>
      </c>
      <c r="G196" s="50"/>
      <c r="H196" s="93"/>
      <c r="I196" s="110"/>
      <c r="J196" s="50"/>
      <c r="K196" s="50"/>
      <c r="L196" s="50"/>
      <c r="M196" s="50"/>
      <c r="N196" s="50">
        <v>1</v>
      </c>
      <c r="O196" s="50"/>
      <c r="P196" s="50">
        <v>1</v>
      </c>
    </row>
    <row r="197" spans="1:16" ht="16.3" thickBot="1">
      <c r="A197" s="58" t="s">
        <v>25</v>
      </c>
      <c r="B197" s="107">
        <f>SUM(D197:P197)</f>
        <v>15</v>
      </c>
      <c r="C197" s="31">
        <f>B197+35</f>
        <v>50</v>
      </c>
      <c r="D197" s="54"/>
      <c r="E197" s="54"/>
      <c r="F197" s="54">
        <v>5</v>
      </c>
      <c r="G197" s="54"/>
      <c r="H197" s="103"/>
      <c r="I197" s="111"/>
      <c r="J197" s="54"/>
      <c r="K197" s="54"/>
      <c r="L197" s="54"/>
      <c r="M197" s="54"/>
      <c r="N197" s="54">
        <v>5</v>
      </c>
      <c r="O197" s="54"/>
      <c r="P197" s="54">
        <v>5</v>
      </c>
    </row>
    <row r="198" spans="1:16" ht="21.1">
      <c r="A198" s="55" t="s">
        <v>183</v>
      </c>
      <c r="B198" s="107"/>
      <c r="C198" s="64"/>
      <c r="D198" s="50" t="s">
        <v>259</v>
      </c>
      <c r="E198" s="50" t="s">
        <v>310</v>
      </c>
      <c r="F198" s="50">
        <v>6</v>
      </c>
      <c r="G198" s="50" t="s">
        <v>340</v>
      </c>
      <c r="H198" s="93" t="s">
        <v>340</v>
      </c>
      <c r="I198" s="110"/>
      <c r="J198" s="50" t="s">
        <v>340</v>
      </c>
      <c r="K198" s="50" t="s">
        <v>340</v>
      </c>
      <c r="L198" s="50" t="s">
        <v>360</v>
      </c>
      <c r="M198" s="50" t="s">
        <v>340</v>
      </c>
      <c r="N198" s="50">
        <v>6</v>
      </c>
      <c r="O198" s="50" t="s">
        <v>340</v>
      </c>
      <c r="P198" s="50" t="s">
        <v>340</v>
      </c>
    </row>
    <row r="199" spans="1:16">
      <c r="A199" s="51" t="s">
        <v>21</v>
      </c>
      <c r="B199" s="107">
        <f>SUM(D199:P199)</f>
        <v>12</v>
      </c>
      <c r="C199" s="30">
        <f>B199+75</f>
        <v>87</v>
      </c>
      <c r="D199" s="50">
        <v>1</v>
      </c>
      <c r="E199" s="50">
        <v>1</v>
      </c>
      <c r="F199" s="50">
        <v>1</v>
      </c>
      <c r="G199" s="50">
        <v>1</v>
      </c>
      <c r="H199" s="93">
        <v>1</v>
      </c>
      <c r="I199" s="110"/>
      <c r="J199" s="50">
        <v>1</v>
      </c>
      <c r="K199" s="50">
        <v>1</v>
      </c>
      <c r="L199" s="50">
        <v>1</v>
      </c>
      <c r="M199" s="50">
        <v>1</v>
      </c>
      <c r="N199" s="50">
        <v>1</v>
      </c>
      <c r="O199" s="50">
        <v>1</v>
      </c>
      <c r="P199" s="50">
        <v>1</v>
      </c>
    </row>
    <row r="200" spans="1:16">
      <c r="A200" s="51" t="s">
        <v>22</v>
      </c>
      <c r="B200" s="107">
        <f>SUM(D200:P200)</f>
        <v>0</v>
      </c>
      <c r="C200" s="30">
        <f>B200+6</f>
        <v>6</v>
      </c>
      <c r="D200" s="50"/>
      <c r="E200" s="50"/>
      <c r="F200" s="50"/>
      <c r="G200" s="50"/>
      <c r="H200" s="93"/>
      <c r="I200" s="110"/>
      <c r="J200" s="50"/>
      <c r="K200" s="50"/>
      <c r="L200" s="50"/>
      <c r="M200" s="50"/>
      <c r="N200" s="50"/>
      <c r="O200" s="50"/>
      <c r="P200" s="50"/>
    </row>
    <row r="201" spans="1:16">
      <c r="A201" s="51" t="s">
        <v>23</v>
      </c>
      <c r="B201" s="107">
        <f>B199+B200</f>
        <v>12</v>
      </c>
      <c r="C201" s="30">
        <f>C199+C200</f>
        <v>93</v>
      </c>
      <c r="D201" s="50"/>
      <c r="E201" s="50"/>
      <c r="F201" s="50"/>
      <c r="G201" s="50"/>
      <c r="H201" s="93"/>
      <c r="I201" s="110"/>
      <c r="J201" s="50"/>
      <c r="K201" s="50"/>
      <c r="L201" s="50"/>
      <c r="M201" s="50"/>
      <c r="N201" s="50"/>
      <c r="O201" s="50"/>
      <c r="P201" s="50"/>
    </row>
    <row r="202" spans="1:16">
      <c r="A202" s="51" t="s">
        <v>24</v>
      </c>
      <c r="B202" s="107">
        <f>SUM(D202:P202)</f>
        <v>2</v>
      </c>
      <c r="C202" s="30">
        <f>B202+19</f>
        <v>21</v>
      </c>
      <c r="D202" s="50"/>
      <c r="E202" s="50"/>
      <c r="F202" s="50">
        <v>1</v>
      </c>
      <c r="G202" s="50"/>
      <c r="H202" s="93"/>
      <c r="I202" s="110"/>
      <c r="J202" s="50"/>
      <c r="K202" s="50"/>
      <c r="L202" s="50"/>
      <c r="M202" s="50">
        <v>1</v>
      </c>
      <c r="N202" s="50"/>
      <c r="O202" s="50"/>
      <c r="P202" s="50"/>
    </row>
    <row r="203" spans="1:16" ht="16.3" thickBot="1">
      <c r="A203" s="58" t="s">
        <v>25</v>
      </c>
      <c r="B203" s="107">
        <f>SUM(D203:P203)</f>
        <v>10</v>
      </c>
      <c r="C203" s="31">
        <f>B203+95</f>
        <v>105</v>
      </c>
      <c r="D203" s="54"/>
      <c r="E203" s="54"/>
      <c r="F203" s="54">
        <v>5</v>
      </c>
      <c r="G203" s="54"/>
      <c r="H203" s="103"/>
      <c r="I203" s="111"/>
      <c r="J203" s="54"/>
      <c r="K203" s="54"/>
      <c r="L203" s="54"/>
      <c r="M203" s="54">
        <v>5</v>
      </c>
      <c r="N203" s="54"/>
      <c r="O203" s="54"/>
      <c r="P203" s="54"/>
    </row>
    <row r="204" spans="1:16" ht="21.1">
      <c r="A204" s="55" t="s">
        <v>184</v>
      </c>
      <c r="B204" s="107"/>
      <c r="C204" s="64"/>
      <c r="D204" s="50" t="s">
        <v>261</v>
      </c>
      <c r="E204" s="50"/>
      <c r="F204" s="50"/>
      <c r="G204" s="50">
        <v>8</v>
      </c>
      <c r="H204" s="93">
        <v>8</v>
      </c>
      <c r="I204" s="110"/>
      <c r="J204" s="50">
        <v>8</v>
      </c>
      <c r="K204" s="50"/>
      <c r="L204" s="50" t="s">
        <v>276</v>
      </c>
      <c r="M204" s="50" t="s">
        <v>276</v>
      </c>
      <c r="N204" s="50"/>
      <c r="O204" s="50">
        <v>8</v>
      </c>
      <c r="P204" s="50">
        <v>8</v>
      </c>
    </row>
    <row r="205" spans="1:16">
      <c r="A205" s="51" t="s">
        <v>21</v>
      </c>
      <c r="B205" s="107">
        <f>SUM(D205:P205)</f>
        <v>8</v>
      </c>
      <c r="C205" s="30">
        <f>B205+14</f>
        <v>22</v>
      </c>
      <c r="D205" s="50">
        <v>1</v>
      </c>
      <c r="E205" s="50"/>
      <c r="F205" s="50"/>
      <c r="G205" s="50">
        <v>1</v>
      </c>
      <c r="H205" s="93">
        <v>1</v>
      </c>
      <c r="I205" s="110"/>
      <c r="J205" s="50">
        <v>1</v>
      </c>
      <c r="K205" s="50"/>
      <c r="L205" s="50">
        <v>1</v>
      </c>
      <c r="M205" s="50">
        <v>1</v>
      </c>
      <c r="N205" s="50"/>
      <c r="O205" s="50">
        <v>1</v>
      </c>
      <c r="P205" s="50">
        <v>1</v>
      </c>
    </row>
    <row r="206" spans="1:16">
      <c r="A206" s="51" t="s">
        <v>22</v>
      </c>
      <c r="B206" s="107">
        <f>SUM(D206:P206)</f>
        <v>0</v>
      </c>
      <c r="C206" s="30">
        <f>B206</f>
        <v>0</v>
      </c>
      <c r="D206" s="50"/>
      <c r="E206" s="50"/>
      <c r="F206" s="50"/>
      <c r="G206" s="50"/>
      <c r="H206" s="93"/>
      <c r="I206" s="110"/>
      <c r="J206" s="50"/>
      <c r="K206" s="50"/>
      <c r="L206" s="50"/>
      <c r="M206" s="50"/>
      <c r="N206" s="50"/>
      <c r="O206" s="50"/>
      <c r="P206" s="50"/>
    </row>
    <row r="207" spans="1:16">
      <c r="A207" s="51" t="s">
        <v>23</v>
      </c>
      <c r="B207" s="107">
        <f>B205+B206</f>
        <v>8</v>
      </c>
      <c r="C207" s="30">
        <f>C205+C206</f>
        <v>22</v>
      </c>
      <c r="D207" s="50"/>
      <c r="E207" s="50"/>
      <c r="F207" s="50"/>
      <c r="G207" s="50"/>
      <c r="H207" s="93"/>
      <c r="I207" s="110"/>
      <c r="J207" s="50"/>
      <c r="K207" s="50"/>
      <c r="L207" s="50"/>
      <c r="M207" s="50"/>
      <c r="N207" s="50"/>
      <c r="O207" s="50"/>
      <c r="P207" s="50"/>
    </row>
    <row r="208" spans="1:16">
      <c r="A208" s="51" t="s">
        <v>24</v>
      </c>
      <c r="B208" s="107">
        <f>SUM(D208:P208)</f>
        <v>6</v>
      </c>
      <c r="C208" s="30">
        <f>B208+8</f>
        <v>14</v>
      </c>
      <c r="D208" s="50">
        <v>1</v>
      </c>
      <c r="E208" s="50"/>
      <c r="F208" s="50"/>
      <c r="G208" s="50">
        <v>1</v>
      </c>
      <c r="H208" s="93">
        <v>2</v>
      </c>
      <c r="I208" s="110"/>
      <c r="J208" s="50">
        <v>1</v>
      </c>
      <c r="K208" s="50"/>
      <c r="L208" s="50"/>
      <c r="M208" s="50">
        <v>1</v>
      </c>
      <c r="N208" s="50"/>
      <c r="O208" s="50"/>
      <c r="P208" s="50"/>
    </row>
    <row r="209" spans="1:16" ht="16.3" thickBot="1">
      <c r="A209" s="58" t="s">
        <v>25</v>
      </c>
      <c r="B209" s="107">
        <f>SUM(D209:P209)</f>
        <v>30</v>
      </c>
      <c r="C209" s="31">
        <f>B209+30</f>
        <v>60</v>
      </c>
      <c r="D209" s="54">
        <v>5</v>
      </c>
      <c r="E209" s="54"/>
      <c r="F209" s="54"/>
      <c r="G209" s="54">
        <v>5</v>
      </c>
      <c r="H209" s="103">
        <v>10</v>
      </c>
      <c r="I209" s="111"/>
      <c r="J209" s="54">
        <v>5</v>
      </c>
      <c r="K209" s="54"/>
      <c r="L209" s="54"/>
      <c r="M209" s="54">
        <v>5</v>
      </c>
      <c r="N209" s="54"/>
      <c r="O209" s="54"/>
      <c r="P209" s="54"/>
    </row>
    <row r="210" spans="1:16" ht="21.1">
      <c r="A210" s="55" t="s">
        <v>185</v>
      </c>
      <c r="B210" s="107"/>
      <c r="C210" s="64"/>
      <c r="D210" s="50"/>
      <c r="E210" s="50" t="s">
        <v>287</v>
      </c>
      <c r="F210" s="50" t="s">
        <v>333</v>
      </c>
      <c r="G210" s="50" t="s">
        <v>334</v>
      </c>
      <c r="H210" s="93" t="s">
        <v>334</v>
      </c>
      <c r="I210" s="110"/>
      <c r="J210" s="50">
        <v>19</v>
      </c>
      <c r="K210" s="50">
        <v>8</v>
      </c>
      <c r="L210" s="50" t="s">
        <v>290</v>
      </c>
      <c r="M210" s="50">
        <v>4</v>
      </c>
      <c r="N210" s="50" t="s">
        <v>290</v>
      </c>
      <c r="O210" s="50">
        <v>19</v>
      </c>
      <c r="P210" s="50">
        <v>19</v>
      </c>
    </row>
    <row r="211" spans="1:16">
      <c r="A211" s="51" t="s">
        <v>21</v>
      </c>
      <c r="B211" s="107">
        <f>SUM(D211:P211)</f>
        <v>4</v>
      </c>
      <c r="C211" s="30">
        <f>B211+20</f>
        <v>24</v>
      </c>
      <c r="D211" s="50"/>
      <c r="E211" s="50"/>
      <c r="F211" s="50"/>
      <c r="G211" s="50"/>
      <c r="H211" s="93"/>
      <c r="I211" s="110"/>
      <c r="J211" s="50"/>
      <c r="K211" s="50">
        <v>1</v>
      </c>
      <c r="L211" s="50">
        <v>1</v>
      </c>
      <c r="M211" s="50">
        <v>1</v>
      </c>
      <c r="N211" s="50">
        <v>1</v>
      </c>
      <c r="O211" s="50"/>
      <c r="P211" s="50"/>
    </row>
    <row r="212" spans="1:16">
      <c r="A212" s="51" t="s">
        <v>22</v>
      </c>
      <c r="B212" s="107">
        <f>SUM(D212:P212)</f>
        <v>5</v>
      </c>
      <c r="C212" s="30">
        <f>B212+6</f>
        <v>11</v>
      </c>
      <c r="D212" s="50"/>
      <c r="E212" s="50">
        <v>1</v>
      </c>
      <c r="F212" s="50">
        <v>1</v>
      </c>
      <c r="G212" s="50"/>
      <c r="H212" s="93"/>
      <c r="I212" s="110"/>
      <c r="J212" s="50">
        <v>1</v>
      </c>
      <c r="K212" s="50"/>
      <c r="L212" s="50"/>
      <c r="M212" s="50"/>
      <c r="N212" s="50"/>
      <c r="O212" s="50">
        <v>1</v>
      </c>
      <c r="P212" s="50">
        <v>1</v>
      </c>
    </row>
    <row r="213" spans="1:16">
      <c r="A213" s="51" t="s">
        <v>23</v>
      </c>
      <c r="B213" s="107">
        <f>B211+B212</f>
        <v>9</v>
      </c>
      <c r="C213" s="30">
        <f>C211+C212</f>
        <v>35</v>
      </c>
      <c r="D213" s="50"/>
      <c r="E213" s="50"/>
      <c r="F213" s="50"/>
      <c r="G213" s="50"/>
      <c r="H213" s="93"/>
      <c r="I213" s="110"/>
      <c r="J213" s="50"/>
      <c r="K213" s="50"/>
      <c r="L213" s="50"/>
      <c r="M213" s="50"/>
      <c r="N213" s="50"/>
      <c r="O213" s="50"/>
      <c r="P213" s="50"/>
    </row>
    <row r="214" spans="1:16">
      <c r="A214" s="51" t="s">
        <v>24</v>
      </c>
      <c r="B214" s="107">
        <f>SUM(D214:P214)</f>
        <v>1</v>
      </c>
      <c r="C214" s="30">
        <f>B214+7</f>
        <v>8</v>
      </c>
      <c r="D214" s="50"/>
      <c r="E214" s="50"/>
      <c r="F214" s="50"/>
      <c r="G214" s="50"/>
      <c r="H214" s="93"/>
      <c r="I214" s="110"/>
      <c r="J214" s="50"/>
      <c r="K214" s="50"/>
      <c r="L214" s="50"/>
      <c r="M214" s="50"/>
      <c r="N214" s="50"/>
      <c r="O214" s="50">
        <v>1</v>
      </c>
      <c r="P214" s="50"/>
    </row>
    <row r="215" spans="1:16" ht="16.3" thickBot="1">
      <c r="A215" s="58" t="s">
        <v>25</v>
      </c>
      <c r="B215" s="107">
        <f>SUM(D215:P215)</f>
        <v>5</v>
      </c>
      <c r="C215" s="31">
        <f>B215+35</f>
        <v>40</v>
      </c>
      <c r="D215" s="54"/>
      <c r="E215" s="54"/>
      <c r="F215" s="54"/>
      <c r="G215" s="54"/>
      <c r="H215" s="103"/>
      <c r="I215" s="111"/>
      <c r="J215" s="54"/>
      <c r="K215" s="54"/>
      <c r="L215" s="54"/>
      <c r="M215" s="54"/>
      <c r="N215" s="54"/>
      <c r="O215" s="54">
        <v>5</v>
      </c>
      <c r="P215" s="54"/>
    </row>
    <row r="216" spans="1:16" ht="21.1">
      <c r="A216" s="55" t="s">
        <v>44</v>
      </c>
      <c r="B216" s="107"/>
      <c r="C216" s="64"/>
      <c r="D216" s="50"/>
      <c r="E216" s="50"/>
      <c r="F216" s="50"/>
      <c r="G216" s="50"/>
      <c r="H216" s="93"/>
      <c r="I216" s="110"/>
      <c r="J216" s="50"/>
      <c r="K216" s="50"/>
      <c r="L216" s="50"/>
      <c r="M216" s="50"/>
      <c r="N216" s="50"/>
      <c r="O216" s="50"/>
      <c r="P216" s="50"/>
    </row>
    <row r="217" spans="1:16">
      <c r="A217" s="51" t="s">
        <v>24</v>
      </c>
      <c r="B217" s="107">
        <f>SUM(D217:P217)</f>
        <v>0</v>
      </c>
      <c r="C217" s="64"/>
      <c r="D217" s="50"/>
      <c r="E217" s="50"/>
      <c r="F217" s="50"/>
      <c r="G217" s="50"/>
      <c r="H217" s="93"/>
      <c r="I217" s="110"/>
      <c r="J217" s="50"/>
      <c r="K217" s="50"/>
      <c r="L217" s="50"/>
      <c r="M217" s="50"/>
      <c r="N217" s="50"/>
      <c r="O217" s="50"/>
      <c r="P217" s="50"/>
    </row>
    <row r="218" spans="1:16" ht="16.3" thickBot="1">
      <c r="A218" s="58" t="s">
        <v>25</v>
      </c>
      <c r="B218" s="107">
        <f>SUM(D218:P218)</f>
        <v>0</v>
      </c>
      <c r="C218" s="63"/>
      <c r="D218" s="36"/>
      <c r="E218" s="70"/>
      <c r="F218" s="70"/>
      <c r="G218" s="70"/>
      <c r="H218" s="104"/>
      <c r="I218" s="112"/>
      <c r="J218" s="70"/>
      <c r="K218" s="70"/>
      <c r="L218" s="70"/>
      <c r="M218" s="70"/>
      <c r="N218" s="70"/>
      <c r="O218" s="70"/>
      <c r="P218" s="70"/>
    </row>
    <row r="219" spans="1:16" ht="23.8">
      <c r="A219" s="37"/>
      <c r="B219" s="37"/>
      <c r="C219" s="39" t="s">
        <v>45</v>
      </c>
      <c r="D219" s="65"/>
      <c r="E219" s="65"/>
      <c r="F219" s="65"/>
      <c r="G219" s="65"/>
      <c r="H219" s="65"/>
      <c r="I219" s="113"/>
      <c r="J219" s="65"/>
      <c r="K219" s="65"/>
      <c r="L219" s="65"/>
      <c r="M219" s="66"/>
      <c r="N219" s="66"/>
      <c r="O219" s="65"/>
      <c r="P219" s="65"/>
    </row>
    <row r="220" spans="1:16" ht="16.3">
      <c r="A220" s="37"/>
      <c r="B220" s="37"/>
      <c r="C220" s="42" t="s">
        <v>21</v>
      </c>
      <c r="D220" s="40">
        <f t="shared" ref="D220:J223" si="4">IF(SUMIF($A$4:$A$218,$C220,D$4:D$218)=0,"",SUMIF($A$4:$A$218,$C220,D$4:D$218))</f>
        <v>15</v>
      </c>
      <c r="E220" s="40">
        <f t="shared" si="4"/>
        <v>15</v>
      </c>
      <c r="F220" s="40">
        <f t="shared" si="4"/>
        <v>15</v>
      </c>
      <c r="G220" s="40">
        <f t="shared" si="4"/>
        <v>15</v>
      </c>
      <c r="H220" s="40">
        <f t="shared" si="4"/>
        <v>15</v>
      </c>
      <c r="I220" s="102" t="str">
        <f t="shared" si="4"/>
        <v/>
      </c>
      <c r="J220" s="40">
        <f t="shared" si="4"/>
        <v>15</v>
      </c>
      <c r="K220" s="40">
        <f t="shared" ref="I220:P221" si="5">IF(SUMIF($A$10:$A$218,$C220,K$10:K$218)=0,"",SUMIF($A$10:$A$218,$C220,K$10:K$218))</f>
        <v>15</v>
      </c>
      <c r="L220" s="40">
        <f>IF(SUMIF($A$4:$A$218,$C220,L$4:L$218)=0,"",SUMIF($A$4:$A$218,$C220,L$4:L$218))</f>
        <v>15</v>
      </c>
      <c r="M220" s="40">
        <f t="shared" si="5"/>
        <v>15</v>
      </c>
      <c r="N220" s="40">
        <f t="shared" si="5"/>
        <v>15</v>
      </c>
      <c r="O220" s="40">
        <f t="shared" si="5"/>
        <v>15</v>
      </c>
      <c r="P220" s="40">
        <f t="shared" si="5"/>
        <v>15</v>
      </c>
    </row>
    <row r="221" spans="1:16" ht="16.3">
      <c r="A221" s="37"/>
      <c r="B221" s="37"/>
      <c r="C221" s="42" t="s">
        <v>22</v>
      </c>
      <c r="D221" s="40">
        <f t="shared" si="4"/>
        <v>8</v>
      </c>
      <c r="E221" s="40">
        <f t="shared" si="4"/>
        <v>8</v>
      </c>
      <c r="F221" s="40">
        <f t="shared" si="4"/>
        <v>8</v>
      </c>
      <c r="G221" s="40">
        <f t="shared" si="4"/>
        <v>7</v>
      </c>
      <c r="H221" s="40">
        <f t="shared" si="4"/>
        <v>8</v>
      </c>
      <c r="I221" s="102" t="str">
        <f t="shared" si="5"/>
        <v/>
      </c>
      <c r="J221" s="40">
        <f t="shared" si="5"/>
        <v>8</v>
      </c>
      <c r="K221" s="40">
        <f t="shared" si="5"/>
        <v>7</v>
      </c>
      <c r="L221" s="40">
        <f>IF(SUMIF($A$4:$A$218,$C221,L$4:L$218)=0,"",SUMIF($A$4:$A$218,$C221,L$4:L$218))</f>
        <v>8</v>
      </c>
      <c r="M221" s="40">
        <f t="shared" si="5"/>
        <v>8</v>
      </c>
      <c r="N221" s="40">
        <f t="shared" si="5"/>
        <v>7</v>
      </c>
      <c r="O221" s="40">
        <f t="shared" si="5"/>
        <v>7</v>
      </c>
      <c r="P221" s="40">
        <f t="shared" si="5"/>
        <v>7</v>
      </c>
    </row>
    <row r="222" spans="1:16" ht="16.3">
      <c r="A222" s="37"/>
      <c r="B222" s="37"/>
      <c r="C222" s="42" t="s">
        <v>24</v>
      </c>
      <c r="D222" s="40">
        <f t="shared" si="4"/>
        <v>4</v>
      </c>
      <c r="E222" s="40">
        <f t="shared" si="4"/>
        <v>6</v>
      </c>
      <c r="F222" s="40">
        <f t="shared" si="4"/>
        <v>4</v>
      </c>
      <c r="G222" s="40">
        <f t="shared" si="4"/>
        <v>5</v>
      </c>
      <c r="H222" s="40">
        <f t="shared" si="4"/>
        <v>5</v>
      </c>
      <c r="I222" s="102" t="str">
        <f t="shared" ref="I222:P223" si="6">IF(SUMIF($A$10:$A$218,$C222,I$10:I$218)=0,"",SUMIF($A$10:$A$218,$C222,I$10:I$218))</f>
        <v/>
      </c>
      <c r="J222" s="40">
        <f t="shared" si="6"/>
        <v>3</v>
      </c>
      <c r="K222" s="40">
        <f t="shared" si="6"/>
        <v>4</v>
      </c>
      <c r="L222" s="40">
        <f>IF(SUMIF($A$4:$A$218,$C222,L$4:L$218)=0,"",SUMIF($A$4:$A$218,$C222,L$4:L$218))</f>
        <v>6</v>
      </c>
      <c r="M222" s="40">
        <f t="shared" si="6"/>
        <v>8</v>
      </c>
      <c r="N222" s="40">
        <f t="shared" si="6"/>
        <v>3</v>
      </c>
      <c r="O222" s="40">
        <f t="shared" si="6"/>
        <v>4</v>
      </c>
      <c r="P222" s="40">
        <f t="shared" si="6"/>
        <v>2</v>
      </c>
    </row>
    <row r="223" spans="1:16" ht="16.3">
      <c r="A223" s="37"/>
      <c r="B223" s="37"/>
      <c r="C223" s="42" t="s">
        <v>25</v>
      </c>
      <c r="D223" s="40">
        <f t="shared" si="4"/>
        <v>26</v>
      </c>
      <c r="E223" s="40">
        <f t="shared" si="4"/>
        <v>43</v>
      </c>
      <c r="F223" s="40">
        <f t="shared" si="4"/>
        <v>24</v>
      </c>
      <c r="G223" s="40">
        <f t="shared" si="4"/>
        <v>38</v>
      </c>
      <c r="H223" s="40">
        <f t="shared" si="4"/>
        <v>36</v>
      </c>
      <c r="I223" s="102" t="str">
        <f t="shared" si="6"/>
        <v/>
      </c>
      <c r="J223" s="40">
        <f t="shared" si="6"/>
        <v>21</v>
      </c>
      <c r="K223" s="40">
        <f t="shared" si="6"/>
        <v>26</v>
      </c>
      <c r="L223" s="40">
        <f>IF(SUMIF($A$4:$A$218,$C223,L$4:L$218)=0,"",SUMIF($A$4:$A$218,$C223,L$4:L$218))</f>
        <v>42</v>
      </c>
      <c r="M223" s="40">
        <f t="shared" si="6"/>
        <v>55</v>
      </c>
      <c r="N223" s="40">
        <f t="shared" si="6"/>
        <v>19</v>
      </c>
      <c r="O223" s="40">
        <f t="shared" si="6"/>
        <v>43</v>
      </c>
      <c r="P223" s="40">
        <f t="shared" si="6"/>
        <v>17</v>
      </c>
    </row>
  </sheetData>
  <mergeCells count="3">
    <mergeCell ref="A1:A3"/>
    <mergeCell ref="B1:C1"/>
    <mergeCell ref="B2:C2"/>
  </mergeCells>
  <pageMargins left="0.7" right="0.7" top="0.75" bottom="0.75" header="0.3" footer="0.3"/>
  <ignoredErrors>
    <ignoredError sqref="B11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DAF35-5975-EB49-9481-1ECA42F0E81F}">
  <dimension ref="A1:P217"/>
  <sheetViews>
    <sheetView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sqref="A1:A3"/>
    </sheetView>
  </sheetViews>
  <sheetFormatPr defaultColWidth="11.19921875" defaultRowHeight="15.65"/>
  <cols>
    <col min="1" max="1" width="32" bestFit="1" customWidth="1"/>
  </cols>
  <sheetData>
    <row r="1" spans="1:16">
      <c r="A1" s="149" t="s">
        <v>129</v>
      </c>
      <c r="B1" s="152" t="s">
        <v>0</v>
      </c>
      <c r="C1" s="153"/>
      <c r="D1" s="43" t="s">
        <v>139</v>
      </c>
      <c r="E1" s="43" t="s">
        <v>140</v>
      </c>
      <c r="F1" s="43" t="s">
        <v>89</v>
      </c>
      <c r="G1" s="43" t="s">
        <v>90</v>
      </c>
      <c r="H1" s="43" t="s">
        <v>91</v>
      </c>
      <c r="I1" s="43" t="s">
        <v>5</v>
      </c>
      <c r="J1" s="43" t="s">
        <v>6</v>
      </c>
      <c r="K1" s="43" t="s">
        <v>52</v>
      </c>
      <c r="L1" s="43" t="s">
        <v>53</v>
      </c>
      <c r="M1" s="43" t="s">
        <v>54</v>
      </c>
      <c r="N1" s="43" t="s">
        <v>55</v>
      </c>
      <c r="O1" s="1" t="s">
        <v>138</v>
      </c>
      <c r="P1" s="1" t="s">
        <v>143</v>
      </c>
    </row>
    <row r="2" spans="1:16">
      <c r="A2" s="150"/>
      <c r="B2" s="154" t="s">
        <v>11</v>
      </c>
      <c r="C2" s="155"/>
      <c r="D2" s="114"/>
      <c r="E2" s="2">
        <v>38078</v>
      </c>
      <c r="F2" s="2">
        <v>41000</v>
      </c>
      <c r="G2" s="2">
        <v>43556</v>
      </c>
      <c r="H2" s="2">
        <v>45383</v>
      </c>
      <c r="I2" s="2">
        <v>37742</v>
      </c>
      <c r="J2" s="2">
        <v>40299</v>
      </c>
      <c r="K2" s="2">
        <v>42491</v>
      </c>
      <c r="L2" s="2">
        <v>45413</v>
      </c>
      <c r="M2" s="2">
        <v>47604</v>
      </c>
      <c r="N2" s="2">
        <v>39234</v>
      </c>
      <c r="O2" s="68">
        <v>42156</v>
      </c>
      <c r="P2" s="68">
        <v>44348</v>
      </c>
    </row>
    <row r="3" spans="1:16" ht="16.3" thickBot="1">
      <c r="A3" s="151"/>
      <c r="B3" s="44" t="s">
        <v>56</v>
      </c>
      <c r="C3" s="45" t="s">
        <v>13</v>
      </c>
      <c r="D3" s="115"/>
      <c r="E3" s="130" t="s">
        <v>59</v>
      </c>
      <c r="F3" s="130" t="s">
        <v>135</v>
      </c>
      <c r="G3" s="130" t="s">
        <v>17</v>
      </c>
      <c r="H3" s="130" t="s">
        <v>15</v>
      </c>
      <c r="I3" s="130" t="s">
        <v>19</v>
      </c>
      <c r="J3" s="130" t="s">
        <v>57</v>
      </c>
      <c r="K3" s="130" t="s">
        <v>133</v>
      </c>
      <c r="L3" s="130" t="s">
        <v>18</v>
      </c>
      <c r="M3" s="130" t="s">
        <v>14</v>
      </c>
      <c r="N3" s="130" t="s">
        <v>58</v>
      </c>
      <c r="O3" s="134" t="s">
        <v>19</v>
      </c>
      <c r="P3" s="134" t="s">
        <v>135</v>
      </c>
    </row>
    <row r="4" spans="1:16" ht="21.1">
      <c r="A4" s="55" t="s">
        <v>60</v>
      </c>
      <c r="B4" s="56"/>
      <c r="C4" s="59"/>
      <c r="D4" s="98"/>
      <c r="E4" s="16" t="s">
        <v>300</v>
      </c>
      <c r="F4" s="16"/>
      <c r="G4" s="16"/>
      <c r="H4" s="16">
        <v>23</v>
      </c>
      <c r="I4" s="90"/>
      <c r="J4" s="16"/>
      <c r="K4" s="16"/>
      <c r="L4" s="16">
        <v>14</v>
      </c>
      <c r="M4" s="16">
        <v>14</v>
      </c>
      <c r="N4" s="16">
        <v>14</v>
      </c>
      <c r="O4" s="16">
        <v>14</v>
      </c>
      <c r="P4" s="16">
        <v>14</v>
      </c>
    </row>
    <row r="5" spans="1:16">
      <c r="A5" s="51" t="s">
        <v>21</v>
      </c>
      <c r="B5" s="48">
        <f>SUM(D5:P5)+22</f>
        <v>28</v>
      </c>
      <c r="C5" s="57">
        <f>B5</f>
        <v>28</v>
      </c>
      <c r="D5" s="98"/>
      <c r="E5" s="16">
        <v>1</v>
      </c>
      <c r="F5" s="16"/>
      <c r="G5" s="16"/>
      <c r="H5" s="16"/>
      <c r="I5" s="90"/>
      <c r="J5" s="16"/>
      <c r="K5" s="16"/>
      <c r="L5" s="16">
        <v>1</v>
      </c>
      <c r="M5" s="16">
        <v>1</v>
      </c>
      <c r="N5" s="16">
        <v>1</v>
      </c>
      <c r="O5" s="16">
        <v>1</v>
      </c>
      <c r="P5" s="16">
        <v>1</v>
      </c>
    </row>
    <row r="6" spans="1:16">
      <c r="A6" s="51" t="s">
        <v>22</v>
      </c>
      <c r="B6" s="48">
        <f>SUM(D6:P6)+7</f>
        <v>8</v>
      </c>
      <c r="C6" s="57">
        <f t="shared" ref="C6:C9" si="0">B6</f>
        <v>8</v>
      </c>
      <c r="D6" s="98"/>
      <c r="E6" s="16"/>
      <c r="F6" s="16"/>
      <c r="G6" s="16"/>
      <c r="H6" s="16">
        <v>1</v>
      </c>
      <c r="I6" s="90"/>
      <c r="J6" s="16"/>
      <c r="K6" s="16"/>
      <c r="L6" s="16"/>
      <c r="M6" s="16"/>
      <c r="N6" s="16"/>
      <c r="O6" s="16"/>
      <c r="P6" s="16"/>
    </row>
    <row r="7" spans="1:16">
      <c r="A7" s="47" t="s">
        <v>23</v>
      </c>
      <c r="B7" s="48">
        <f>B5+B6</f>
        <v>36</v>
      </c>
      <c r="C7" s="57">
        <f t="shared" si="0"/>
        <v>36</v>
      </c>
      <c r="D7" s="98"/>
      <c r="E7" s="16"/>
      <c r="F7" s="16"/>
      <c r="G7" s="16"/>
      <c r="H7" s="16"/>
      <c r="I7" s="90"/>
      <c r="J7" s="16"/>
      <c r="K7" s="16"/>
      <c r="L7" s="16"/>
      <c r="M7" s="16"/>
      <c r="N7" s="16"/>
      <c r="O7" s="16"/>
      <c r="P7" s="16"/>
    </row>
    <row r="8" spans="1:16">
      <c r="A8" s="51" t="s">
        <v>24</v>
      </c>
      <c r="B8" s="48">
        <f>SUM(D8:P8)+7</f>
        <v>11</v>
      </c>
      <c r="C8" s="57">
        <f t="shared" si="0"/>
        <v>11</v>
      </c>
      <c r="D8" s="98"/>
      <c r="E8" s="16"/>
      <c r="F8" s="16"/>
      <c r="G8" s="16"/>
      <c r="H8" s="16"/>
      <c r="I8" s="90"/>
      <c r="J8" s="16"/>
      <c r="K8" s="16"/>
      <c r="L8" s="16">
        <v>2</v>
      </c>
      <c r="M8" s="16"/>
      <c r="N8" s="16"/>
      <c r="O8" s="16">
        <v>2</v>
      </c>
      <c r="P8" s="16"/>
    </row>
    <row r="9" spans="1:16" ht="16.3" thickBot="1">
      <c r="A9" s="58" t="s">
        <v>25</v>
      </c>
      <c r="B9" s="53">
        <f>SUM(D9:P9)+37</f>
        <v>57</v>
      </c>
      <c r="C9" s="57">
        <f t="shared" si="0"/>
        <v>57</v>
      </c>
      <c r="D9" s="99"/>
      <c r="E9" s="22"/>
      <c r="F9" s="22"/>
      <c r="G9" s="22"/>
      <c r="H9" s="22"/>
      <c r="I9" s="91"/>
      <c r="J9" s="22"/>
      <c r="K9" s="22"/>
      <c r="L9" s="22">
        <v>10</v>
      </c>
      <c r="M9" s="22"/>
      <c r="N9" s="22"/>
      <c r="O9" s="22">
        <v>10</v>
      </c>
      <c r="P9" s="22"/>
    </row>
    <row r="10" spans="1:16" ht="21.1">
      <c r="A10" s="55" t="s">
        <v>186</v>
      </c>
      <c r="B10" s="56"/>
      <c r="C10" s="59"/>
      <c r="D10" s="98"/>
      <c r="E10" s="16">
        <v>14</v>
      </c>
      <c r="F10" s="16">
        <v>14</v>
      </c>
      <c r="G10" s="16" t="s">
        <v>326</v>
      </c>
      <c r="H10" s="16">
        <v>14</v>
      </c>
      <c r="I10" s="90" t="s">
        <v>358</v>
      </c>
      <c r="J10" s="16">
        <v>14</v>
      </c>
      <c r="K10" s="16">
        <v>14</v>
      </c>
      <c r="L10" s="16"/>
      <c r="M10" s="16"/>
      <c r="N10" s="16"/>
      <c r="O10" s="16"/>
      <c r="P10" s="16"/>
    </row>
    <row r="11" spans="1:16">
      <c r="A11" s="51" t="s">
        <v>21</v>
      </c>
      <c r="B11" s="48">
        <f>SUM(D11:P11)+27</f>
        <v>34</v>
      </c>
      <c r="C11" s="57">
        <f>B11+41</f>
        <v>75</v>
      </c>
      <c r="D11" s="98"/>
      <c r="E11" s="16">
        <v>1</v>
      </c>
      <c r="F11" s="16">
        <v>1</v>
      </c>
      <c r="G11" s="16">
        <v>1</v>
      </c>
      <c r="H11" s="16">
        <v>1</v>
      </c>
      <c r="I11" s="90">
        <v>1</v>
      </c>
      <c r="J11" s="16">
        <v>1</v>
      </c>
      <c r="K11" s="16">
        <v>1</v>
      </c>
      <c r="L11" s="16"/>
      <c r="M11" s="16"/>
      <c r="N11" s="16"/>
      <c r="O11" s="16"/>
      <c r="P11" s="16"/>
    </row>
    <row r="12" spans="1:16">
      <c r="A12" s="51" t="s">
        <v>22</v>
      </c>
      <c r="B12" s="48">
        <f>SUM(D12:P12)+10</f>
        <v>10</v>
      </c>
      <c r="C12" s="57">
        <f>B12+3</f>
        <v>13</v>
      </c>
      <c r="D12" s="98"/>
      <c r="E12" s="16"/>
      <c r="F12" s="16"/>
      <c r="G12" s="16"/>
      <c r="H12" s="16"/>
      <c r="I12" s="90"/>
      <c r="J12" s="16"/>
      <c r="K12" s="16"/>
      <c r="L12" s="16"/>
      <c r="M12" s="16"/>
      <c r="N12" s="16"/>
      <c r="O12" s="16"/>
      <c r="P12" s="16"/>
    </row>
    <row r="13" spans="1:16">
      <c r="A13" s="47" t="s">
        <v>23</v>
      </c>
      <c r="B13" s="48">
        <f>B11+B12</f>
        <v>44</v>
      </c>
      <c r="C13" s="49">
        <f>C11+C12</f>
        <v>88</v>
      </c>
      <c r="D13" s="98"/>
      <c r="E13" s="16"/>
      <c r="F13" s="16"/>
      <c r="G13" s="16"/>
      <c r="H13" s="16"/>
      <c r="I13" s="90"/>
      <c r="J13" s="16"/>
      <c r="K13" s="16"/>
      <c r="L13" s="16"/>
      <c r="M13" s="16"/>
      <c r="N13" s="16"/>
      <c r="O13" s="16"/>
      <c r="P13" s="16"/>
    </row>
    <row r="14" spans="1:16">
      <c r="A14" s="51" t="s">
        <v>24</v>
      </c>
      <c r="B14" s="48">
        <f>SUM(D14:P14)+6</f>
        <v>11</v>
      </c>
      <c r="C14" s="57">
        <f>B14+20</f>
        <v>31</v>
      </c>
      <c r="D14" s="98"/>
      <c r="E14" s="16">
        <v>1</v>
      </c>
      <c r="F14" s="16"/>
      <c r="G14" s="16">
        <v>1</v>
      </c>
      <c r="H14" s="16">
        <v>1</v>
      </c>
      <c r="I14" s="90"/>
      <c r="J14" s="16">
        <v>2</v>
      </c>
      <c r="K14" s="16"/>
      <c r="L14" s="16"/>
      <c r="M14" s="16"/>
      <c r="N14" s="16"/>
      <c r="O14" s="16"/>
      <c r="P14" s="16"/>
    </row>
    <row r="15" spans="1:16" ht="16.3" thickBot="1">
      <c r="A15" s="58" t="s">
        <v>25</v>
      </c>
      <c r="B15" s="53">
        <f>SUM(D15:P15)+30</f>
        <v>55</v>
      </c>
      <c r="C15" s="60">
        <f>B15+108</f>
        <v>163</v>
      </c>
      <c r="D15" s="99"/>
      <c r="E15" s="22">
        <v>5</v>
      </c>
      <c r="F15" s="22"/>
      <c r="G15" s="22">
        <v>5</v>
      </c>
      <c r="H15" s="22">
        <v>5</v>
      </c>
      <c r="I15" s="91"/>
      <c r="J15" s="22">
        <v>10</v>
      </c>
      <c r="K15" s="22"/>
      <c r="L15" s="22"/>
      <c r="M15" s="22"/>
      <c r="N15" s="22"/>
      <c r="O15" s="22"/>
      <c r="P15" s="22"/>
    </row>
    <row r="16" spans="1:16" ht="21.1">
      <c r="A16" s="55" t="s">
        <v>187</v>
      </c>
      <c r="B16" s="56"/>
      <c r="C16" s="59"/>
      <c r="D16" s="98"/>
      <c r="E16" s="16"/>
      <c r="F16" s="16" t="s">
        <v>314</v>
      </c>
      <c r="G16" s="16">
        <v>11</v>
      </c>
      <c r="H16" s="16"/>
      <c r="I16" s="90"/>
      <c r="J16" s="16"/>
      <c r="K16" s="16"/>
      <c r="L16" s="16"/>
      <c r="M16" s="16" t="s">
        <v>296</v>
      </c>
      <c r="N16" s="16" t="s">
        <v>300</v>
      </c>
      <c r="O16" s="16"/>
      <c r="P16" s="16"/>
    </row>
    <row r="17" spans="1:16">
      <c r="A17" s="51" t="s">
        <v>21</v>
      </c>
      <c r="B17" s="48">
        <f>SUM(D17:P17)</f>
        <v>3</v>
      </c>
      <c r="C17" s="57">
        <f>B17+17</f>
        <v>20</v>
      </c>
      <c r="D17" s="98"/>
      <c r="E17" s="16"/>
      <c r="F17" s="16">
        <v>1</v>
      </c>
      <c r="G17" s="16">
        <v>1</v>
      </c>
      <c r="H17" s="16"/>
      <c r="I17" s="90"/>
      <c r="J17" s="16"/>
      <c r="K17" s="16"/>
      <c r="L17" s="16"/>
      <c r="M17" s="16"/>
      <c r="N17" s="16">
        <v>1</v>
      </c>
      <c r="O17" s="16"/>
      <c r="P17" s="16"/>
    </row>
    <row r="18" spans="1:16">
      <c r="A18" s="51" t="s">
        <v>22</v>
      </c>
      <c r="B18" s="48">
        <f>SUM(D18:P18)</f>
        <v>0</v>
      </c>
      <c r="C18" s="57">
        <f>B18+12</f>
        <v>12</v>
      </c>
      <c r="D18" s="98"/>
      <c r="E18" s="16"/>
      <c r="F18" s="16"/>
      <c r="G18" s="16"/>
      <c r="H18" s="16"/>
      <c r="I18" s="90"/>
      <c r="J18" s="16"/>
      <c r="K18" s="16"/>
      <c r="L18" s="16"/>
      <c r="M18" s="16"/>
      <c r="N18" s="16"/>
      <c r="O18" s="16"/>
      <c r="P18" s="16"/>
    </row>
    <row r="19" spans="1:16">
      <c r="A19" s="47" t="s">
        <v>23</v>
      </c>
      <c r="B19" s="48">
        <f>B17+B18</f>
        <v>3</v>
      </c>
      <c r="C19" s="49">
        <f>C17+C18</f>
        <v>32</v>
      </c>
      <c r="D19" s="98"/>
      <c r="E19" s="16"/>
      <c r="F19" s="16"/>
      <c r="G19" s="16"/>
      <c r="H19" s="16"/>
      <c r="I19" s="90"/>
      <c r="J19" s="16"/>
      <c r="K19" s="16"/>
      <c r="L19" s="16"/>
      <c r="M19" s="16"/>
      <c r="N19" s="16"/>
      <c r="O19" s="16"/>
      <c r="P19" s="16"/>
    </row>
    <row r="20" spans="1:16">
      <c r="A20" s="51" t="s">
        <v>24</v>
      </c>
      <c r="B20" s="48">
        <f>SUM(D20:P20)</f>
        <v>0</v>
      </c>
      <c r="C20" s="57">
        <f>B20+6</f>
        <v>6</v>
      </c>
      <c r="D20" s="98"/>
      <c r="E20" s="16"/>
      <c r="F20" s="16"/>
      <c r="G20" s="16"/>
      <c r="H20" s="16"/>
      <c r="I20" s="90"/>
      <c r="J20" s="16"/>
      <c r="K20" s="16"/>
      <c r="L20" s="16"/>
      <c r="M20" s="16"/>
      <c r="N20" s="16"/>
      <c r="O20" s="16"/>
      <c r="P20" s="16"/>
    </row>
    <row r="21" spans="1:16" ht="16.3" thickBot="1">
      <c r="A21" s="58" t="s">
        <v>25</v>
      </c>
      <c r="B21" s="53">
        <f>SUM(D21:P21)</f>
        <v>0</v>
      </c>
      <c r="C21" s="60">
        <f>B21+30</f>
        <v>30</v>
      </c>
      <c r="D21" s="99"/>
      <c r="E21" s="22"/>
      <c r="F21" s="22"/>
      <c r="G21" s="22"/>
      <c r="H21" s="22"/>
      <c r="I21" s="91"/>
      <c r="J21" s="22"/>
      <c r="K21" s="22"/>
      <c r="L21" s="22"/>
      <c r="M21" s="22"/>
      <c r="N21" s="22"/>
      <c r="O21" s="22"/>
      <c r="P21" s="22"/>
    </row>
    <row r="22" spans="1:16" ht="21.1">
      <c r="A22" s="55" t="s">
        <v>62</v>
      </c>
      <c r="B22" s="56"/>
      <c r="C22" s="59"/>
      <c r="D22" s="98"/>
      <c r="E22" s="16"/>
      <c r="F22" s="16"/>
      <c r="G22" s="16"/>
      <c r="H22" s="16">
        <v>11</v>
      </c>
      <c r="I22" s="90" t="s">
        <v>300</v>
      </c>
      <c r="J22" s="16">
        <v>11</v>
      </c>
      <c r="K22" s="16">
        <v>11</v>
      </c>
      <c r="L22" s="16">
        <v>11</v>
      </c>
      <c r="M22" s="16">
        <v>11</v>
      </c>
      <c r="N22" s="16">
        <v>23</v>
      </c>
      <c r="O22" s="16" t="s">
        <v>404</v>
      </c>
      <c r="P22" s="16">
        <v>11</v>
      </c>
    </row>
    <row r="23" spans="1:16">
      <c r="A23" s="51" t="s">
        <v>21</v>
      </c>
      <c r="B23" s="48">
        <f>SUM(D23:P23)+6</f>
        <v>14</v>
      </c>
      <c r="C23" s="57">
        <f>B23</f>
        <v>14</v>
      </c>
      <c r="D23" s="98"/>
      <c r="E23" s="16"/>
      <c r="F23" s="16"/>
      <c r="G23" s="16"/>
      <c r="H23" s="16">
        <v>1</v>
      </c>
      <c r="I23" s="90">
        <v>1</v>
      </c>
      <c r="J23" s="16">
        <v>1</v>
      </c>
      <c r="K23" s="16">
        <v>1</v>
      </c>
      <c r="L23" s="16">
        <v>1</v>
      </c>
      <c r="M23" s="16">
        <v>1</v>
      </c>
      <c r="N23" s="16"/>
      <c r="O23" s="16">
        <v>1</v>
      </c>
      <c r="P23" s="16">
        <v>1</v>
      </c>
    </row>
    <row r="24" spans="1:16">
      <c r="A24" s="51" t="s">
        <v>22</v>
      </c>
      <c r="B24" s="48">
        <f>SUM(D24:P24)+1</f>
        <v>2</v>
      </c>
      <c r="C24" s="57">
        <f>B24</f>
        <v>2</v>
      </c>
      <c r="D24" s="98"/>
      <c r="E24" s="16"/>
      <c r="F24" s="16"/>
      <c r="G24" s="16"/>
      <c r="H24" s="16"/>
      <c r="I24" s="90"/>
      <c r="J24" s="16"/>
      <c r="K24" s="16"/>
      <c r="L24" s="16"/>
      <c r="M24" s="16"/>
      <c r="N24" s="16">
        <v>1</v>
      </c>
      <c r="O24" s="16"/>
      <c r="P24" s="16"/>
    </row>
    <row r="25" spans="1:16">
      <c r="A25" s="47" t="s">
        <v>23</v>
      </c>
      <c r="B25" s="48">
        <f>B23+B24</f>
        <v>16</v>
      </c>
      <c r="C25" s="49">
        <f>C23+C24</f>
        <v>16</v>
      </c>
      <c r="D25" s="98"/>
      <c r="E25" s="16"/>
      <c r="F25" s="16"/>
      <c r="G25" s="16"/>
      <c r="H25" s="16"/>
      <c r="I25" s="90"/>
      <c r="J25" s="16"/>
      <c r="K25" s="16"/>
      <c r="L25" s="16"/>
      <c r="M25" s="16"/>
      <c r="N25" s="16"/>
      <c r="O25" s="16"/>
      <c r="P25" s="16"/>
    </row>
    <row r="26" spans="1:16">
      <c r="A26" s="51" t="s">
        <v>24</v>
      </c>
      <c r="B26" s="48">
        <f>SUM(D26:P26)+3</f>
        <v>6</v>
      </c>
      <c r="C26" s="57">
        <f>B26</f>
        <v>6</v>
      </c>
      <c r="D26" s="98"/>
      <c r="E26" s="16"/>
      <c r="F26" s="16"/>
      <c r="G26" s="16"/>
      <c r="H26" s="16"/>
      <c r="I26" s="90"/>
      <c r="J26" s="16">
        <v>1</v>
      </c>
      <c r="K26" s="16"/>
      <c r="L26" s="16"/>
      <c r="M26" s="16"/>
      <c r="N26" s="16"/>
      <c r="O26" s="16">
        <v>1</v>
      </c>
      <c r="P26" s="16">
        <v>1</v>
      </c>
    </row>
    <row r="27" spans="1:16" ht="16.3" thickBot="1">
      <c r="A27" s="58" t="s">
        <v>25</v>
      </c>
      <c r="B27" s="53">
        <f>SUM(D27:P27)+15</f>
        <v>30</v>
      </c>
      <c r="C27" s="60">
        <f>B27</f>
        <v>30</v>
      </c>
      <c r="D27" s="99"/>
      <c r="E27" s="22"/>
      <c r="F27" s="22"/>
      <c r="G27" s="22"/>
      <c r="H27" s="22"/>
      <c r="I27" s="91"/>
      <c r="J27" s="22">
        <v>5</v>
      </c>
      <c r="K27" s="22"/>
      <c r="L27" s="22"/>
      <c r="M27" s="22"/>
      <c r="N27" s="22"/>
      <c r="O27" s="22">
        <v>5</v>
      </c>
      <c r="P27" s="22">
        <v>5</v>
      </c>
    </row>
    <row r="28" spans="1:16" ht="21.1">
      <c r="A28" s="55" t="s">
        <v>93</v>
      </c>
      <c r="B28" s="56"/>
      <c r="C28" s="59"/>
      <c r="D28" s="98"/>
      <c r="E28" s="16" t="s">
        <v>279</v>
      </c>
      <c r="F28" s="16">
        <v>15</v>
      </c>
      <c r="G28" s="16">
        <v>15</v>
      </c>
      <c r="H28" s="16" t="s">
        <v>269</v>
      </c>
      <c r="I28" s="90">
        <v>15</v>
      </c>
      <c r="J28" s="16">
        <v>15</v>
      </c>
      <c r="K28" s="16">
        <v>15</v>
      </c>
      <c r="L28" s="16">
        <v>15</v>
      </c>
      <c r="M28" s="16"/>
      <c r="N28" s="16">
        <v>15</v>
      </c>
      <c r="O28" s="16">
        <v>15</v>
      </c>
      <c r="P28" s="16">
        <v>15</v>
      </c>
    </row>
    <row r="29" spans="1:16">
      <c r="A29" s="51" t="s">
        <v>21</v>
      </c>
      <c r="B29" s="48">
        <f>SUM(D29:P29)</f>
        <v>11</v>
      </c>
      <c r="C29" s="57">
        <f>B29+20</f>
        <v>31</v>
      </c>
      <c r="D29" s="98"/>
      <c r="E29" s="16">
        <v>1</v>
      </c>
      <c r="F29" s="16">
        <v>1</v>
      </c>
      <c r="G29" s="16">
        <v>1</v>
      </c>
      <c r="H29" s="16">
        <v>1</v>
      </c>
      <c r="I29" s="90">
        <v>1</v>
      </c>
      <c r="J29" s="16">
        <v>1</v>
      </c>
      <c r="K29" s="16">
        <v>1</v>
      </c>
      <c r="L29" s="16">
        <v>1</v>
      </c>
      <c r="M29" s="16"/>
      <c r="N29" s="16">
        <v>1</v>
      </c>
      <c r="O29" s="16">
        <v>1</v>
      </c>
      <c r="P29" s="16">
        <v>1</v>
      </c>
    </row>
    <row r="30" spans="1:16">
      <c r="A30" s="51" t="s">
        <v>22</v>
      </c>
      <c r="B30" s="48">
        <f>SUM(D30:P30)</f>
        <v>0</v>
      </c>
      <c r="C30" s="57">
        <f>B30+1</f>
        <v>1</v>
      </c>
      <c r="D30" s="98"/>
      <c r="E30" s="16"/>
      <c r="F30" s="16"/>
      <c r="G30" s="16"/>
      <c r="H30" s="16"/>
      <c r="I30" s="90"/>
      <c r="J30" s="16"/>
      <c r="K30" s="16"/>
      <c r="L30" s="16"/>
      <c r="M30" s="16"/>
      <c r="N30" s="16"/>
      <c r="O30" s="16"/>
      <c r="P30" s="16"/>
    </row>
    <row r="31" spans="1:16">
      <c r="A31" s="47" t="s">
        <v>23</v>
      </c>
      <c r="B31" s="48">
        <f>B29+B30</f>
        <v>11</v>
      </c>
      <c r="C31" s="49">
        <f>C29+C30</f>
        <v>32</v>
      </c>
      <c r="D31" s="98"/>
      <c r="E31" s="16"/>
      <c r="F31" s="16"/>
      <c r="G31" s="16"/>
      <c r="H31" s="16"/>
      <c r="I31" s="90"/>
      <c r="J31" s="16"/>
      <c r="K31" s="16"/>
      <c r="L31" s="16"/>
      <c r="M31" s="16"/>
      <c r="N31" s="16"/>
      <c r="O31" s="16"/>
      <c r="P31" s="16"/>
    </row>
    <row r="32" spans="1:16">
      <c r="A32" s="51" t="s">
        <v>24</v>
      </c>
      <c r="B32" s="48">
        <f>SUM(D32:P32)</f>
        <v>6</v>
      </c>
      <c r="C32" s="57">
        <f>B32+5</f>
        <v>11</v>
      </c>
      <c r="D32" s="98"/>
      <c r="E32" s="16"/>
      <c r="F32" s="16"/>
      <c r="G32" s="16"/>
      <c r="H32" s="16">
        <v>3</v>
      </c>
      <c r="I32" s="90"/>
      <c r="J32" s="16">
        <v>1</v>
      </c>
      <c r="K32" s="16">
        <v>1</v>
      </c>
      <c r="L32" s="16"/>
      <c r="M32" s="16"/>
      <c r="N32" s="16">
        <v>1</v>
      </c>
      <c r="O32" s="16"/>
      <c r="P32" s="16"/>
    </row>
    <row r="33" spans="1:16">
      <c r="A33" s="27" t="s">
        <v>29</v>
      </c>
      <c r="B33" s="120">
        <f>SUM(D33:P33)</f>
        <v>0</v>
      </c>
      <c r="C33" s="12"/>
      <c r="D33" s="98"/>
      <c r="E33" s="14"/>
      <c r="F33" s="14"/>
      <c r="G33" s="14"/>
      <c r="H33" s="90"/>
      <c r="I33" s="16"/>
      <c r="J33" s="14"/>
      <c r="K33" s="16"/>
      <c r="L33" s="16"/>
      <c r="M33" s="16"/>
      <c r="N33" s="16"/>
      <c r="O33" s="16"/>
      <c r="P33" s="90"/>
    </row>
    <row r="34" spans="1:16">
      <c r="A34" s="27" t="s">
        <v>30</v>
      </c>
      <c r="B34" s="120">
        <f t="shared" ref="B34" si="1">SUM(D34:P34)</f>
        <v>0</v>
      </c>
      <c r="C34" s="12"/>
      <c r="D34" s="98"/>
      <c r="E34" s="14"/>
      <c r="F34" s="14"/>
      <c r="G34" s="14"/>
      <c r="H34" s="90"/>
      <c r="I34" s="16"/>
      <c r="J34" s="14"/>
      <c r="K34" s="16"/>
      <c r="L34" s="16"/>
      <c r="M34" s="16"/>
      <c r="N34" s="16"/>
      <c r="O34" s="16"/>
      <c r="P34" s="90"/>
    </row>
    <row r="35" spans="1:16" ht="16.3" thickBot="1">
      <c r="A35" s="58" t="s">
        <v>25</v>
      </c>
      <c r="B35" s="53">
        <f>SUM(D35:P35)</f>
        <v>30</v>
      </c>
      <c r="C35" s="60">
        <f>B35+35</f>
        <v>65</v>
      </c>
      <c r="D35" s="99"/>
      <c r="E35" s="22"/>
      <c r="F35" s="22"/>
      <c r="G35" s="22"/>
      <c r="H35" s="22">
        <v>15</v>
      </c>
      <c r="I35" s="91"/>
      <c r="J35" s="22">
        <v>5</v>
      </c>
      <c r="K35" s="22">
        <v>5</v>
      </c>
      <c r="L35" s="22"/>
      <c r="M35" s="22"/>
      <c r="N35" s="22">
        <v>5</v>
      </c>
      <c r="O35" s="22"/>
      <c r="P35" s="22"/>
    </row>
    <row r="36" spans="1:16" ht="21.1">
      <c r="A36" s="55" t="s">
        <v>61</v>
      </c>
      <c r="B36" s="56"/>
      <c r="C36" s="59"/>
      <c r="D36" s="98"/>
      <c r="E36" s="16">
        <v>12</v>
      </c>
      <c r="F36" s="16" t="s">
        <v>325</v>
      </c>
      <c r="G36" s="16" t="s">
        <v>325</v>
      </c>
      <c r="H36" s="16"/>
      <c r="I36" s="90" t="s">
        <v>325</v>
      </c>
      <c r="J36" s="16"/>
      <c r="K36" s="16" t="s">
        <v>325</v>
      </c>
      <c r="L36" s="16" t="s">
        <v>325</v>
      </c>
      <c r="M36" s="16"/>
      <c r="N36" s="16"/>
      <c r="O36" s="16">
        <v>12</v>
      </c>
      <c r="P36" s="16" t="s">
        <v>408</v>
      </c>
    </row>
    <row r="37" spans="1:16">
      <c r="A37" s="51" t="s">
        <v>21</v>
      </c>
      <c r="B37" s="48">
        <f>SUM(D37:P37)+16</f>
        <v>24</v>
      </c>
      <c r="C37" s="57">
        <f>B37</f>
        <v>24</v>
      </c>
      <c r="D37" s="98"/>
      <c r="E37" s="16">
        <v>1</v>
      </c>
      <c r="F37" s="16">
        <v>1</v>
      </c>
      <c r="G37" s="16">
        <v>1</v>
      </c>
      <c r="H37" s="16"/>
      <c r="I37" s="90">
        <v>1</v>
      </c>
      <c r="J37" s="16"/>
      <c r="K37" s="16">
        <v>1</v>
      </c>
      <c r="L37" s="16">
        <v>1</v>
      </c>
      <c r="M37" s="16"/>
      <c r="N37" s="16"/>
      <c r="O37" s="16">
        <v>1</v>
      </c>
      <c r="P37" s="16">
        <v>1</v>
      </c>
    </row>
    <row r="38" spans="1:16">
      <c r="A38" s="51" t="s">
        <v>22</v>
      </c>
      <c r="B38" s="48">
        <f>SUM(D38:P38)</f>
        <v>0</v>
      </c>
      <c r="C38" s="57">
        <f>B38</f>
        <v>0</v>
      </c>
      <c r="D38" s="98"/>
      <c r="E38" s="16"/>
      <c r="F38" s="16"/>
      <c r="G38" s="16"/>
      <c r="H38" s="16"/>
      <c r="I38" s="90"/>
      <c r="J38" s="16"/>
      <c r="K38" s="16"/>
      <c r="L38" s="16"/>
      <c r="M38" s="16"/>
      <c r="N38" s="16"/>
      <c r="O38" s="16"/>
      <c r="P38" s="16"/>
    </row>
    <row r="39" spans="1:16">
      <c r="A39" s="47" t="s">
        <v>23</v>
      </c>
      <c r="B39" s="48">
        <f>B37+B38</f>
        <v>24</v>
      </c>
      <c r="C39" s="49">
        <f>C37+C38</f>
        <v>24</v>
      </c>
      <c r="D39" s="98"/>
      <c r="E39" s="16"/>
      <c r="F39" s="16"/>
      <c r="G39" s="16"/>
      <c r="H39" s="16"/>
      <c r="I39" s="90"/>
      <c r="J39" s="16"/>
      <c r="K39" s="16"/>
      <c r="L39" s="16"/>
      <c r="M39" s="16"/>
      <c r="N39" s="16"/>
      <c r="O39" s="16"/>
      <c r="P39" s="16"/>
    </row>
    <row r="40" spans="1:16">
      <c r="A40" s="51" t="s">
        <v>24</v>
      </c>
      <c r="B40" s="48">
        <f>SUM(D40:P40)+3</f>
        <v>6</v>
      </c>
      <c r="C40" s="57">
        <f>B40</f>
        <v>6</v>
      </c>
      <c r="D40" s="98"/>
      <c r="E40" s="16"/>
      <c r="F40" s="16"/>
      <c r="G40" s="16">
        <v>1</v>
      </c>
      <c r="H40" s="16"/>
      <c r="I40" s="90">
        <v>1</v>
      </c>
      <c r="J40" s="16"/>
      <c r="K40" s="16">
        <v>1</v>
      </c>
      <c r="L40" s="16"/>
      <c r="M40" s="16"/>
      <c r="N40" s="16"/>
      <c r="O40" s="16"/>
      <c r="P40" s="16"/>
    </row>
    <row r="41" spans="1:16" ht="16.3" thickBot="1">
      <c r="A41" s="58" t="s">
        <v>25</v>
      </c>
      <c r="B41" s="53">
        <f>SUM(D41:P41)+15</f>
        <v>30</v>
      </c>
      <c r="C41" s="57">
        <f>B41</f>
        <v>30</v>
      </c>
      <c r="D41" s="99"/>
      <c r="E41" s="22"/>
      <c r="F41" s="22"/>
      <c r="G41" s="22">
        <v>5</v>
      </c>
      <c r="H41" s="22"/>
      <c r="I41" s="91">
        <v>5</v>
      </c>
      <c r="J41" s="22"/>
      <c r="K41" s="22">
        <v>5</v>
      </c>
      <c r="L41" s="22"/>
      <c r="M41" s="22"/>
      <c r="N41" s="22"/>
      <c r="O41" s="22"/>
      <c r="P41" s="22"/>
    </row>
    <row r="42" spans="1:16" ht="21.1">
      <c r="A42" s="55" t="s">
        <v>81</v>
      </c>
      <c r="B42" s="56"/>
      <c r="C42" s="59"/>
      <c r="D42" s="98"/>
      <c r="E42" s="16"/>
      <c r="F42" s="16"/>
      <c r="G42" s="16"/>
      <c r="H42" s="16" t="s">
        <v>294</v>
      </c>
      <c r="I42" s="90"/>
      <c r="J42" s="16">
        <v>23</v>
      </c>
      <c r="K42" s="16"/>
      <c r="L42" s="16"/>
      <c r="M42" s="16">
        <v>22</v>
      </c>
      <c r="N42" s="16" t="s">
        <v>304</v>
      </c>
      <c r="O42" s="16"/>
      <c r="P42" s="16"/>
    </row>
    <row r="43" spans="1:16">
      <c r="A43" s="51" t="s">
        <v>21</v>
      </c>
      <c r="B43" s="48">
        <f>SUM(D43:P43)</f>
        <v>2</v>
      </c>
      <c r="C43" s="57">
        <f>B43+41</f>
        <v>43</v>
      </c>
      <c r="D43" s="98"/>
      <c r="E43" s="16"/>
      <c r="F43" s="16"/>
      <c r="G43" s="16"/>
      <c r="H43" s="16">
        <v>1</v>
      </c>
      <c r="I43" s="90"/>
      <c r="J43" s="16"/>
      <c r="K43" s="16"/>
      <c r="L43" s="16"/>
      <c r="M43" s="16"/>
      <c r="N43" s="16">
        <v>1</v>
      </c>
      <c r="O43" s="16"/>
      <c r="P43" s="16"/>
    </row>
    <row r="44" spans="1:16">
      <c r="A44" s="51" t="s">
        <v>22</v>
      </c>
      <c r="B44" s="48">
        <f>SUM(D44:P44)</f>
        <v>2</v>
      </c>
      <c r="C44" s="57">
        <f>B44+11</f>
        <v>13</v>
      </c>
      <c r="D44" s="98"/>
      <c r="E44" s="16"/>
      <c r="F44" s="16"/>
      <c r="G44" s="16"/>
      <c r="H44" s="16"/>
      <c r="I44" s="90"/>
      <c r="J44" s="16">
        <v>1</v>
      </c>
      <c r="K44" s="16"/>
      <c r="L44" s="16"/>
      <c r="M44" s="16">
        <v>1</v>
      </c>
      <c r="N44" s="16"/>
      <c r="O44" s="16"/>
      <c r="P44" s="16"/>
    </row>
    <row r="45" spans="1:16">
      <c r="A45" s="47" t="s">
        <v>23</v>
      </c>
      <c r="B45" s="48">
        <f>B43+B44</f>
        <v>4</v>
      </c>
      <c r="C45" s="49">
        <f>C43+C44</f>
        <v>56</v>
      </c>
      <c r="D45" s="98"/>
      <c r="E45" s="16"/>
      <c r="F45" s="16"/>
      <c r="G45" s="16"/>
      <c r="H45" s="16"/>
      <c r="I45" s="90"/>
      <c r="J45" s="16"/>
      <c r="K45" s="16"/>
      <c r="L45" s="16"/>
      <c r="M45" s="16"/>
      <c r="N45" s="16"/>
      <c r="O45" s="16"/>
      <c r="P45" s="16"/>
    </row>
    <row r="46" spans="1:16">
      <c r="A46" s="51" t="s">
        <v>24</v>
      </c>
      <c r="B46" s="48">
        <f>SUM(D46:P46)</f>
        <v>3</v>
      </c>
      <c r="C46" s="57">
        <f>B46+14</f>
        <v>17</v>
      </c>
      <c r="D46" s="98"/>
      <c r="E46" s="16"/>
      <c r="F46" s="16"/>
      <c r="G46" s="16"/>
      <c r="H46" s="16"/>
      <c r="I46" s="90"/>
      <c r="J46" s="16"/>
      <c r="K46" s="16"/>
      <c r="L46" s="16"/>
      <c r="M46" s="16"/>
      <c r="N46" s="16">
        <v>3</v>
      </c>
      <c r="O46" s="16"/>
      <c r="P46" s="16"/>
    </row>
    <row r="47" spans="1:16" ht="16.3" thickBot="1">
      <c r="A47" s="58" t="s">
        <v>25</v>
      </c>
      <c r="B47" s="53">
        <f>SUM(D47:P47)</f>
        <v>15</v>
      </c>
      <c r="C47" s="60">
        <f>B47+72</f>
        <v>87</v>
      </c>
      <c r="D47" s="99"/>
      <c r="E47" s="22"/>
      <c r="F47" s="22"/>
      <c r="G47" s="22"/>
      <c r="H47" s="22"/>
      <c r="I47" s="91"/>
      <c r="J47" s="22"/>
      <c r="K47" s="22"/>
      <c r="L47" s="22"/>
      <c r="M47" s="22"/>
      <c r="N47" s="22">
        <v>15</v>
      </c>
      <c r="O47" s="22"/>
      <c r="P47" s="22"/>
    </row>
    <row r="48" spans="1:16" ht="21.1">
      <c r="A48" s="55" t="s">
        <v>82</v>
      </c>
      <c r="B48" s="56"/>
      <c r="C48" s="59"/>
      <c r="D48" s="98"/>
      <c r="E48" s="16" t="s">
        <v>268</v>
      </c>
      <c r="F48" s="16">
        <v>13</v>
      </c>
      <c r="G48" s="16">
        <v>13</v>
      </c>
      <c r="H48" s="16"/>
      <c r="I48" s="90">
        <v>13</v>
      </c>
      <c r="J48" s="16" t="s">
        <v>304</v>
      </c>
      <c r="K48" s="16">
        <v>13</v>
      </c>
      <c r="L48" s="16">
        <v>13</v>
      </c>
      <c r="M48" s="16" t="s">
        <v>304</v>
      </c>
      <c r="N48" s="16"/>
      <c r="O48" s="16" t="s">
        <v>304</v>
      </c>
      <c r="P48" s="16" t="s">
        <v>304</v>
      </c>
    </row>
    <row r="49" spans="1:16">
      <c r="A49" s="51" t="s">
        <v>21</v>
      </c>
      <c r="B49" s="48">
        <f>SUM(D49:P49)</f>
        <v>10</v>
      </c>
      <c r="C49" s="57">
        <f>B49+43</f>
        <v>53</v>
      </c>
      <c r="D49" s="98"/>
      <c r="E49" s="16">
        <v>1</v>
      </c>
      <c r="F49" s="16">
        <v>1</v>
      </c>
      <c r="G49" s="16">
        <v>1</v>
      </c>
      <c r="H49" s="16"/>
      <c r="I49" s="90">
        <v>1</v>
      </c>
      <c r="J49" s="16">
        <v>1</v>
      </c>
      <c r="K49" s="16">
        <v>1</v>
      </c>
      <c r="L49" s="16">
        <v>1</v>
      </c>
      <c r="M49" s="16">
        <v>1</v>
      </c>
      <c r="N49" s="16"/>
      <c r="O49" s="16">
        <v>1</v>
      </c>
      <c r="P49" s="16">
        <v>1</v>
      </c>
    </row>
    <row r="50" spans="1:16">
      <c r="A50" s="51" t="s">
        <v>22</v>
      </c>
      <c r="B50" s="48">
        <f>SUM(D50:P50)</f>
        <v>0</v>
      </c>
      <c r="C50" s="57">
        <f>B50+16</f>
        <v>16</v>
      </c>
      <c r="D50" s="98"/>
      <c r="E50" s="16"/>
      <c r="F50" s="16"/>
      <c r="G50" s="16"/>
      <c r="H50" s="16"/>
      <c r="I50" s="90"/>
      <c r="J50" s="16"/>
      <c r="K50" s="16"/>
      <c r="L50" s="16"/>
      <c r="M50" s="16"/>
      <c r="N50" s="16"/>
      <c r="O50" s="16"/>
      <c r="P50" s="16"/>
    </row>
    <row r="51" spans="1:16">
      <c r="A51" s="47" t="s">
        <v>23</v>
      </c>
      <c r="B51" s="48">
        <f>B49+B50</f>
        <v>10</v>
      </c>
      <c r="C51" s="49">
        <f>C49+C50</f>
        <v>69</v>
      </c>
      <c r="D51" s="98"/>
      <c r="E51" s="16"/>
      <c r="F51" s="16"/>
      <c r="G51" s="16"/>
      <c r="H51" s="16"/>
      <c r="I51" s="90"/>
      <c r="J51" s="16"/>
      <c r="K51" s="16"/>
      <c r="L51" s="16"/>
      <c r="M51" s="16"/>
      <c r="N51" s="16"/>
      <c r="O51" s="16"/>
      <c r="P51" s="16"/>
    </row>
    <row r="52" spans="1:16">
      <c r="A52" s="51" t="s">
        <v>24</v>
      </c>
      <c r="B52" s="48">
        <f>SUM(D52:P52)</f>
        <v>2</v>
      </c>
      <c r="C52" s="57">
        <f>B52+10</f>
        <v>12</v>
      </c>
      <c r="D52" s="98"/>
      <c r="E52" s="16">
        <v>1</v>
      </c>
      <c r="F52" s="16">
        <v>1</v>
      </c>
      <c r="G52" s="16"/>
      <c r="H52" s="16"/>
      <c r="I52" s="90"/>
      <c r="J52" s="16"/>
      <c r="K52" s="16"/>
      <c r="L52" s="16"/>
      <c r="M52" s="16"/>
      <c r="N52" s="16"/>
      <c r="O52" s="16"/>
      <c r="P52" s="16"/>
    </row>
    <row r="53" spans="1:16" ht="16.3" thickBot="1">
      <c r="A53" s="58" t="s">
        <v>25</v>
      </c>
      <c r="B53" s="53">
        <f>SUM(D53:P53)</f>
        <v>10</v>
      </c>
      <c r="C53" s="60">
        <f>B53+54</f>
        <v>64</v>
      </c>
      <c r="D53" s="99"/>
      <c r="E53" s="22">
        <v>5</v>
      </c>
      <c r="F53" s="22">
        <v>5</v>
      </c>
      <c r="G53" s="22"/>
      <c r="H53" s="22"/>
      <c r="I53" s="91"/>
      <c r="J53" s="22"/>
      <c r="K53" s="22"/>
      <c r="L53" s="22"/>
      <c r="M53" s="22"/>
      <c r="N53" s="22"/>
      <c r="O53" s="22"/>
      <c r="P53" s="22"/>
    </row>
    <row r="54" spans="1:16" ht="21.1">
      <c r="A54" s="55" t="s">
        <v>188</v>
      </c>
      <c r="B54" s="56"/>
      <c r="C54" s="59"/>
      <c r="D54" s="98"/>
      <c r="E54" s="16" t="s">
        <v>284</v>
      </c>
      <c r="F54" s="16">
        <v>22</v>
      </c>
      <c r="G54" s="16">
        <v>22</v>
      </c>
      <c r="H54" s="16">
        <v>22</v>
      </c>
      <c r="I54" s="90">
        <v>22</v>
      </c>
      <c r="J54" s="16" t="s">
        <v>367</v>
      </c>
      <c r="K54" s="16" t="s">
        <v>296</v>
      </c>
      <c r="L54" s="16">
        <v>22</v>
      </c>
      <c r="M54" s="16">
        <v>15</v>
      </c>
      <c r="N54" s="16" t="s">
        <v>307</v>
      </c>
      <c r="O54" s="16">
        <v>22</v>
      </c>
      <c r="P54" s="16" t="s">
        <v>296</v>
      </c>
    </row>
    <row r="55" spans="1:16">
      <c r="A55" s="51" t="s">
        <v>21</v>
      </c>
      <c r="B55" s="48">
        <f>SUM(D55:P55)</f>
        <v>3</v>
      </c>
      <c r="C55" s="57">
        <f>B55+13</f>
        <v>16</v>
      </c>
      <c r="D55" s="98"/>
      <c r="E55" s="16"/>
      <c r="F55" s="16"/>
      <c r="G55" s="16"/>
      <c r="H55" s="16"/>
      <c r="I55" s="90"/>
      <c r="J55" s="16">
        <v>1</v>
      </c>
      <c r="K55" s="16"/>
      <c r="L55" s="16"/>
      <c r="M55" s="16">
        <v>1</v>
      </c>
      <c r="N55" s="16">
        <v>1</v>
      </c>
      <c r="O55" s="16"/>
      <c r="P55" s="16"/>
    </row>
    <row r="56" spans="1:16">
      <c r="A56" s="51" t="s">
        <v>22</v>
      </c>
      <c r="B56" s="48">
        <f>SUM(D56:P56)</f>
        <v>7</v>
      </c>
      <c r="C56" s="57">
        <f>B56+19</f>
        <v>26</v>
      </c>
      <c r="D56" s="98"/>
      <c r="E56" s="16">
        <v>1</v>
      </c>
      <c r="F56" s="16">
        <v>1</v>
      </c>
      <c r="G56" s="16">
        <v>1</v>
      </c>
      <c r="H56" s="16">
        <v>1</v>
      </c>
      <c r="I56" s="90">
        <v>1</v>
      </c>
      <c r="J56" s="16"/>
      <c r="K56" s="16"/>
      <c r="L56" s="16">
        <v>1</v>
      </c>
      <c r="M56" s="16"/>
      <c r="N56" s="16"/>
      <c r="O56" s="16">
        <v>1</v>
      </c>
      <c r="P56" s="16"/>
    </row>
    <row r="57" spans="1:16">
      <c r="A57" s="47" t="s">
        <v>23</v>
      </c>
      <c r="B57" s="48">
        <f>B55+B56</f>
        <v>10</v>
      </c>
      <c r="C57" s="49">
        <f>C55+C56</f>
        <v>42</v>
      </c>
      <c r="D57" s="98"/>
      <c r="E57" s="16"/>
      <c r="F57" s="16"/>
      <c r="G57" s="16"/>
      <c r="H57" s="16"/>
      <c r="I57" s="90"/>
      <c r="J57" s="16"/>
      <c r="K57" s="16"/>
      <c r="L57" s="16"/>
      <c r="M57" s="16"/>
      <c r="N57" s="16"/>
      <c r="O57" s="16"/>
      <c r="P57" s="16"/>
    </row>
    <row r="58" spans="1:16">
      <c r="A58" s="51" t="s">
        <v>24</v>
      </c>
      <c r="B58" s="48">
        <f>SUM(D58:P58)</f>
        <v>1</v>
      </c>
      <c r="C58" s="57">
        <f>B58+4</f>
        <v>5</v>
      </c>
      <c r="D58" s="98"/>
      <c r="E58" s="16"/>
      <c r="F58" s="16"/>
      <c r="G58" s="16"/>
      <c r="H58" s="16"/>
      <c r="I58" s="90"/>
      <c r="J58" s="16"/>
      <c r="K58" s="16"/>
      <c r="L58" s="16">
        <v>1</v>
      </c>
      <c r="M58" s="16"/>
      <c r="N58" s="16"/>
      <c r="O58" s="16"/>
      <c r="P58" s="16"/>
    </row>
    <row r="59" spans="1:16">
      <c r="A59" s="27" t="s">
        <v>29</v>
      </c>
      <c r="B59" s="120">
        <f>SUM(D59:P59)</f>
        <v>3</v>
      </c>
      <c r="C59" s="12"/>
      <c r="D59" s="98"/>
      <c r="E59" s="14"/>
      <c r="F59" s="14"/>
      <c r="G59" s="14">
        <v>1</v>
      </c>
      <c r="H59" s="90">
        <v>2</v>
      </c>
      <c r="I59" s="16"/>
      <c r="J59" s="14"/>
      <c r="K59" s="16"/>
      <c r="L59" s="16"/>
      <c r="M59" s="16"/>
      <c r="N59" s="16"/>
      <c r="O59" s="16"/>
      <c r="P59" s="90"/>
    </row>
    <row r="60" spans="1:16">
      <c r="A60" s="27" t="s">
        <v>30</v>
      </c>
      <c r="B60" s="120">
        <f t="shared" ref="B60" si="2">SUM(D60:P60)</f>
        <v>4</v>
      </c>
      <c r="C60" s="12"/>
      <c r="D60" s="98"/>
      <c r="E60" s="14"/>
      <c r="F60" s="14"/>
      <c r="G60" s="14">
        <v>1</v>
      </c>
      <c r="H60" s="90">
        <v>3</v>
      </c>
      <c r="I60" s="16"/>
      <c r="J60" s="14"/>
      <c r="K60" s="16"/>
      <c r="L60" s="16"/>
      <c r="M60" s="16"/>
      <c r="N60" s="16"/>
      <c r="O60" s="16"/>
      <c r="P60" s="90"/>
    </row>
    <row r="61" spans="1:16" ht="16.3" thickBot="1">
      <c r="A61" s="58" t="s">
        <v>25</v>
      </c>
      <c r="B61" s="53">
        <f>SUM(D61:P61)</f>
        <v>11</v>
      </c>
      <c r="C61" s="60">
        <f>B61+82</f>
        <v>93</v>
      </c>
      <c r="D61" s="99"/>
      <c r="E61" s="22"/>
      <c r="F61" s="22"/>
      <c r="G61" s="22">
        <v>2</v>
      </c>
      <c r="H61" s="22">
        <v>4</v>
      </c>
      <c r="I61" s="91"/>
      <c r="J61" s="22"/>
      <c r="K61" s="22"/>
      <c r="L61" s="22">
        <v>5</v>
      </c>
      <c r="M61" s="22"/>
      <c r="N61" s="22"/>
      <c r="O61" s="22"/>
      <c r="P61" s="22"/>
    </row>
    <row r="62" spans="1:16" ht="21.1">
      <c r="A62" s="55" t="s">
        <v>63</v>
      </c>
      <c r="B62" s="56"/>
      <c r="C62" s="59"/>
      <c r="D62" s="98"/>
      <c r="E62" s="16" t="s">
        <v>307</v>
      </c>
      <c r="F62" s="16" t="s">
        <v>307</v>
      </c>
      <c r="G62" s="16" t="s">
        <v>307</v>
      </c>
      <c r="H62" s="16" t="s">
        <v>307</v>
      </c>
      <c r="I62" s="90">
        <v>10</v>
      </c>
      <c r="J62" s="16" t="s">
        <v>296</v>
      </c>
      <c r="K62" s="16">
        <v>10</v>
      </c>
      <c r="L62" s="16" t="s">
        <v>307</v>
      </c>
      <c r="M62" s="16">
        <v>10</v>
      </c>
      <c r="N62" s="16">
        <v>22</v>
      </c>
      <c r="O62" s="16" t="s">
        <v>307</v>
      </c>
      <c r="P62" s="16">
        <v>10</v>
      </c>
    </row>
    <row r="63" spans="1:16">
      <c r="A63" s="51" t="s">
        <v>21</v>
      </c>
      <c r="B63" s="48">
        <f>SUM(D63:P63)+12</f>
        <v>22</v>
      </c>
      <c r="C63" s="57">
        <f>B63+4</f>
        <v>26</v>
      </c>
      <c r="D63" s="98"/>
      <c r="E63" s="16">
        <v>1</v>
      </c>
      <c r="F63" s="16">
        <v>1</v>
      </c>
      <c r="G63" s="16">
        <v>1</v>
      </c>
      <c r="H63" s="16">
        <v>1</v>
      </c>
      <c r="I63" s="90">
        <v>1</v>
      </c>
      <c r="J63" s="16"/>
      <c r="K63" s="16">
        <v>1</v>
      </c>
      <c r="L63" s="16">
        <v>1</v>
      </c>
      <c r="M63" s="16">
        <v>1</v>
      </c>
      <c r="N63" s="16"/>
      <c r="O63" s="16">
        <v>1</v>
      </c>
      <c r="P63" s="16">
        <v>1</v>
      </c>
    </row>
    <row r="64" spans="1:16">
      <c r="A64" s="51" t="s">
        <v>22</v>
      </c>
      <c r="B64" s="48">
        <f>SUM(D64:P64)+3</f>
        <v>4</v>
      </c>
      <c r="C64" s="57">
        <f>B64</f>
        <v>4</v>
      </c>
      <c r="D64" s="98"/>
      <c r="E64" s="16"/>
      <c r="F64" s="16"/>
      <c r="G64" s="16"/>
      <c r="H64" s="16"/>
      <c r="I64" s="90"/>
      <c r="J64" s="16"/>
      <c r="K64" s="16"/>
      <c r="L64" s="16"/>
      <c r="M64" s="16"/>
      <c r="N64" s="16">
        <v>1</v>
      </c>
      <c r="O64" s="16"/>
      <c r="P64" s="16"/>
    </row>
    <row r="65" spans="1:16">
      <c r="A65" s="47" t="s">
        <v>23</v>
      </c>
      <c r="B65" s="48">
        <f>B63+B64</f>
        <v>26</v>
      </c>
      <c r="C65" s="49">
        <f>C63+C64</f>
        <v>30</v>
      </c>
      <c r="D65" s="98"/>
      <c r="E65" s="16"/>
      <c r="F65" s="16"/>
      <c r="G65" s="16"/>
      <c r="H65" s="16"/>
      <c r="I65" s="90"/>
      <c r="J65" s="16"/>
      <c r="K65" s="16"/>
      <c r="L65" s="16"/>
      <c r="M65" s="16"/>
      <c r="N65" s="16"/>
      <c r="O65" s="16"/>
      <c r="P65" s="16"/>
    </row>
    <row r="66" spans="1:16">
      <c r="A66" s="51" t="s">
        <v>24</v>
      </c>
      <c r="B66" s="48">
        <f>SUM(D66:P66)+1</f>
        <v>1</v>
      </c>
      <c r="C66" s="57">
        <f>B66</f>
        <v>1</v>
      </c>
      <c r="D66" s="98"/>
      <c r="E66" s="16"/>
      <c r="F66" s="16"/>
      <c r="G66" s="16"/>
      <c r="H66" s="16"/>
      <c r="I66" s="90"/>
      <c r="J66" s="16"/>
      <c r="K66" s="16"/>
      <c r="L66" s="16"/>
      <c r="M66" s="16"/>
      <c r="N66" s="16"/>
      <c r="O66" s="16"/>
      <c r="P66" s="16"/>
    </row>
    <row r="67" spans="1:16">
      <c r="A67" s="27" t="s">
        <v>29</v>
      </c>
      <c r="B67" s="120">
        <f>SUM(D67:P67)</f>
        <v>48</v>
      </c>
      <c r="C67" s="12"/>
      <c r="D67" s="98"/>
      <c r="E67" s="14">
        <v>3</v>
      </c>
      <c r="F67" s="14">
        <v>3</v>
      </c>
      <c r="G67" s="14">
        <v>3</v>
      </c>
      <c r="H67" s="90">
        <v>5</v>
      </c>
      <c r="I67" s="16">
        <v>7</v>
      </c>
      <c r="J67" s="14"/>
      <c r="K67" s="16">
        <v>5</v>
      </c>
      <c r="L67" s="16">
        <v>5</v>
      </c>
      <c r="M67" s="16">
        <v>4</v>
      </c>
      <c r="N67" s="16"/>
      <c r="O67" s="16">
        <v>7</v>
      </c>
      <c r="P67" s="90">
        <v>6</v>
      </c>
    </row>
    <row r="68" spans="1:16">
      <c r="A68" s="27" t="s">
        <v>30</v>
      </c>
      <c r="B68" s="120">
        <f t="shared" ref="B68" si="3">SUM(D68:P68)</f>
        <v>64</v>
      </c>
      <c r="C68" s="12"/>
      <c r="D68" s="98"/>
      <c r="E68" s="14">
        <v>4</v>
      </c>
      <c r="F68" s="14">
        <v>7</v>
      </c>
      <c r="G68" s="14">
        <v>6</v>
      </c>
      <c r="H68" s="90">
        <v>7</v>
      </c>
      <c r="I68" s="16">
        <v>8</v>
      </c>
      <c r="J68" s="14"/>
      <c r="K68" s="16">
        <v>6</v>
      </c>
      <c r="L68" s="16">
        <v>7</v>
      </c>
      <c r="M68" s="16">
        <v>5</v>
      </c>
      <c r="N68" s="16"/>
      <c r="O68" s="16">
        <v>7</v>
      </c>
      <c r="P68" s="90">
        <v>7</v>
      </c>
    </row>
    <row r="69" spans="1:16" ht="16.3" thickBot="1">
      <c r="A69" s="58" t="s">
        <v>25</v>
      </c>
      <c r="B69" s="53">
        <f>SUM(D69:P69)+109</f>
        <v>213</v>
      </c>
      <c r="C69" s="60">
        <f>B69+11</f>
        <v>224</v>
      </c>
      <c r="D69" s="99"/>
      <c r="E69" s="22">
        <v>6</v>
      </c>
      <c r="F69" s="22">
        <v>6</v>
      </c>
      <c r="G69" s="22">
        <v>6</v>
      </c>
      <c r="H69" s="22">
        <v>10</v>
      </c>
      <c r="I69" s="91">
        <v>17</v>
      </c>
      <c r="J69" s="22"/>
      <c r="K69" s="22">
        <v>11</v>
      </c>
      <c r="L69" s="22">
        <v>10</v>
      </c>
      <c r="M69" s="22">
        <v>8</v>
      </c>
      <c r="N69" s="22"/>
      <c r="O69" s="22">
        <v>15</v>
      </c>
      <c r="P69" s="22">
        <v>15</v>
      </c>
    </row>
    <row r="70" spans="1:16" ht="21.1">
      <c r="A70" s="55" t="s">
        <v>189</v>
      </c>
      <c r="B70" s="56"/>
      <c r="C70" s="59"/>
      <c r="D70" s="98"/>
      <c r="E70" s="16" t="s">
        <v>283</v>
      </c>
      <c r="F70" s="16">
        <v>23</v>
      </c>
      <c r="G70" s="16">
        <v>23</v>
      </c>
      <c r="H70" s="16">
        <v>12</v>
      </c>
      <c r="I70" s="90">
        <v>23</v>
      </c>
      <c r="J70" s="16">
        <v>12</v>
      </c>
      <c r="K70" s="16">
        <v>23</v>
      </c>
      <c r="L70" s="16">
        <v>23</v>
      </c>
      <c r="M70" s="16">
        <v>12</v>
      </c>
      <c r="N70" s="16">
        <v>12</v>
      </c>
      <c r="O70" s="16">
        <v>23</v>
      </c>
      <c r="P70" s="16">
        <v>23</v>
      </c>
    </row>
    <row r="71" spans="1:16">
      <c r="A71" s="51" t="s">
        <v>21</v>
      </c>
      <c r="B71" s="48">
        <f>SUM(D71:P71)</f>
        <v>4</v>
      </c>
      <c r="C71" s="57">
        <f>B71+23</f>
        <v>27</v>
      </c>
      <c r="D71" s="98"/>
      <c r="E71" s="16"/>
      <c r="F71" s="16"/>
      <c r="G71" s="16"/>
      <c r="H71" s="16">
        <v>1</v>
      </c>
      <c r="I71" s="90"/>
      <c r="J71" s="16">
        <v>1</v>
      </c>
      <c r="K71" s="16"/>
      <c r="L71" s="16"/>
      <c r="M71" s="16">
        <v>1</v>
      </c>
      <c r="N71" s="16">
        <v>1</v>
      </c>
      <c r="O71" s="16"/>
      <c r="P71" s="16"/>
    </row>
    <row r="72" spans="1:16">
      <c r="A72" s="51" t="s">
        <v>22</v>
      </c>
      <c r="B72" s="48">
        <f>SUM(D72:P72)</f>
        <v>8</v>
      </c>
      <c r="C72" s="57">
        <f>B72</f>
        <v>8</v>
      </c>
      <c r="D72" s="98"/>
      <c r="E72" s="16">
        <v>1</v>
      </c>
      <c r="F72" s="16">
        <v>1</v>
      </c>
      <c r="G72" s="16">
        <v>1</v>
      </c>
      <c r="H72" s="16"/>
      <c r="I72" s="90">
        <v>1</v>
      </c>
      <c r="J72" s="16"/>
      <c r="K72" s="16">
        <v>1</v>
      </c>
      <c r="L72" s="16">
        <v>1</v>
      </c>
      <c r="M72" s="16"/>
      <c r="N72" s="16"/>
      <c r="O72" s="16">
        <v>1</v>
      </c>
      <c r="P72" s="16">
        <v>1</v>
      </c>
    </row>
    <row r="73" spans="1:16">
      <c r="A73" s="47" t="s">
        <v>23</v>
      </c>
      <c r="B73" s="48">
        <f>B71+B72</f>
        <v>12</v>
      </c>
      <c r="C73" s="49">
        <f>C71+C72</f>
        <v>35</v>
      </c>
      <c r="D73" s="98"/>
      <c r="E73" s="16"/>
      <c r="F73" s="16"/>
      <c r="G73" s="16"/>
      <c r="H73" s="16"/>
      <c r="I73" s="90"/>
      <c r="J73" s="16"/>
      <c r="K73" s="16"/>
      <c r="L73" s="16"/>
      <c r="M73" s="16"/>
      <c r="N73" s="16"/>
      <c r="O73" s="16"/>
      <c r="P73" s="16"/>
    </row>
    <row r="74" spans="1:16">
      <c r="A74" s="51" t="s">
        <v>24</v>
      </c>
      <c r="B74" s="48">
        <f>SUM(D74:P74)</f>
        <v>3</v>
      </c>
      <c r="C74" s="57">
        <f>B74+5</f>
        <v>8</v>
      </c>
      <c r="D74" s="98"/>
      <c r="E74" s="16"/>
      <c r="F74" s="16">
        <v>1</v>
      </c>
      <c r="G74" s="16"/>
      <c r="H74" s="16"/>
      <c r="I74" s="90">
        <v>1</v>
      </c>
      <c r="J74" s="16"/>
      <c r="K74" s="16"/>
      <c r="L74" s="16">
        <v>1</v>
      </c>
      <c r="M74" s="16"/>
      <c r="N74" s="16"/>
      <c r="O74" s="16"/>
      <c r="P74" s="16"/>
    </row>
    <row r="75" spans="1:16">
      <c r="A75" s="27" t="s">
        <v>29</v>
      </c>
      <c r="B75" s="120">
        <f>SUM(D75:P75)</f>
        <v>18</v>
      </c>
      <c r="C75" s="12"/>
      <c r="D75" s="98"/>
      <c r="E75" s="14"/>
      <c r="F75" s="14">
        <v>1</v>
      </c>
      <c r="G75" s="14">
        <v>1</v>
      </c>
      <c r="H75" s="90"/>
      <c r="I75" s="16">
        <v>1</v>
      </c>
      <c r="J75" s="14">
        <v>8</v>
      </c>
      <c r="K75" s="16"/>
      <c r="L75" s="16">
        <v>1</v>
      </c>
      <c r="M75" s="16"/>
      <c r="N75" s="16">
        <v>4</v>
      </c>
      <c r="O75" s="16">
        <v>2</v>
      </c>
      <c r="P75" s="90"/>
    </row>
    <row r="76" spans="1:16">
      <c r="A76" s="27" t="s">
        <v>30</v>
      </c>
      <c r="B76" s="120">
        <f t="shared" ref="B76" si="4">SUM(D76:P76)</f>
        <v>20</v>
      </c>
      <c r="C76" s="12"/>
      <c r="D76" s="98"/>
      <c r="E76" s="14"/>
      <c r="F76" s="14">
        <v>1</v>
      </c>
      <c r="G76" s="14">
        <v>1</v>
      </c>
      <c r="H76" s="90"/>
      <c r="I76" s="16">
        <v>1</v>
      </c>
      <c r="J76" s="14">
        <v>9</v>
      </c>
      <c r="K76" s="16"/>
      <c r="L76" s="16">
        <v>2</v>
      </c>
      <c r="M76" s="16"/>
      <c r="N76" s="16">
        <v>4</v>
      </c>
      <c r="O76" s="16">
        <v>2</v>
      </c>
      <c r="P76" s="90"/>
    </row>
    <row r="77" spans="1:16" ht="16.3" thickBot="1">
      <c r="A77" s="58" t="s">
        <v>25</v>
      </c>
      <c r="B77" s="53">
        <f>SUM(D77:P77)</f>
        <v>51</v>
      </c>
      <c r="C77" s="60">
        <f>B77+118</f>
        <v>169</v>
      </c>
      <c r="D77" s="99"/>
      <c r="E77" s="22"/>
      <c r="F77" s="22">
        <v>7</v>
      </c>
      <c r="G77" s="22">
        <v>2</v>
      </c>
      <c r="H77" s="22"/>
      <c r="I77" s="91">
        <v>7</v>
      </c>
      <c r="J77" s="22">
        <v>16</v>
      </c>
      <c r="K77" s="22"/>
      <c r="L77" s="22">
        <v>7</v>
      </c>
      <c r="M77" s="22"/>
      <c r="N77" s="22">
        <v>8</v>
      </c>
      <c r="O77" s="22">
        <v>4</v>
      </c>
      <c r="P77" s="22"/>
    </row>
    <row r="78" spans="1:16" ht="21.1">
      <c r="A78" s="55" t="s">
        <v>64</v>
      </c>
      <c r="B78" s="56"/>
      <c r="C78" s="59"/>
      <c r="D78" s="98"/>
      <c r="E78" s="16">
        <v>21</v>
      </c>
      <c r="F78" s="16">
        <v>21</v>
      </c>
      <c r="G78" s="16">
        <v>21</v>
      </c>
      <c r="H78" s="16">
        <v>9</v>
      </c>
      <c r="I78" s="90" t="s">
        <v>369</v>
      </c>
      <c r="J78" s="16">
        <v>21</v>
      </c>
      <c r="K78" s="16" t="s">
        <v>296</v>
      </c>
      <c r="L78" s="16">
        <v>21</v>
      </c>
      <c r="M78" s="16" t="s">
        <v>296</v>
      </c>
      <c r="N78" s="16" t="s">
        <v>303</v>
      </c>
      <c r="O78" s="16">
        <v>21</v>
      </c>
      <c r="P78" s="16">
        <v>21</v>
      </c>
    </row>
    <row r="79" spans="1:16">
      <c r="A79" s="51" t="s">
        <v>21</v>
      </c>
      <c r="B79" s="48">
        <f>SUM(D79:P79)+12</f>
        <v>14</v>
      </c>
      <c r="C79" s="57">
        <f>B79+20</f>
        <v>34</v>
      </c>
      <c r="D79" s="98"/>
      <c r="E79" s="16"/>
      <c r="F79" s="16"/>
      <c r="G79" s="16"/>
      <c r="H79" s="16">
        <v>1</v>
      </c>
      <c r="I79" s="90"/>
      <c r="J79" s="16"/>
      <c r="K79" s="16"/>
      <c r="L79" s="16"/>
      <c r="M79" s="16"/>
      <c r="N79" s="16">
        <v>1</v>
      </c>
      <c r="O79" s="16"/>
      <c r="P79" s="16"/>
    </row>
    <row r="80" spans="1:16">
      <c r="A80" s="51" t="s">
        <v>22</v>
      </c>
      <c r="B80" s="48">
        <f>SUM(D80:P80)+22</f>
        <v>30</v>
      </c>
      <c r="C80" s="57">
        <f>B80+16</f>
        <v>46</v>
      </c>
      <c r="D80" s="98"/>
      <c r="E80" s="16">
        <v>1</v>
      </c>
      <c r="F80" s="16">
        <v>1</v>
      </c>
      <c r="G80" s="16">
        <v>1</v>
      </c>
      <c r="H80" s="16"/>
      <c r="I80" s="90">
        <v>1</v>
      </c>
      <c r="J80" s="16">
        <v>1</v>
      </c>
      <c r="K80" s="16"/>
      <c r="L80" s="16">
        <v>1</v>
      </c>
      <c r="M80" s="16"/>
      <c r="N80" s="16"/>
      <c r="O80" s="16">
        <v>1</v>
      </c>
      <c r="P80" s="16">
        <v>1</v>
      </c>
    </row>
    <row r="81" spans="1:16">
      <c r="A81" s="47" t="s">
        <v>23</v>
      </c>
      <c r="B81" s="48">
        <f>B79+B80</f>
        <v>44</v>
      </c>
      <c r="C81" s="49">
        <f>C79+C80</f>
        <v>80</v>
      </c>
      <c r="D81" s="98"/>
      <c r="E81" s="16"/>
      <c r="F81" s="16"/>
      <c r="G81" s="16"/>
      <c r="H81" s="16"/>
      <c r="I81" s="90"/>
      <c r="J81" s="16"/>
      <c r="K81" s="16"/>
      <c r="L81" s="16"/>
      <c r="M81" s="16"/>
      <c r="N81" s="16"/>
      <c r="O81" s="16"/>
      <c r="P81" s="16"/>
    </row>
    <row r="82" spans="1:16">
      <c r="A82" s="51" t="s">
        <v>24</v>
      </c>
      <c r="B82" s="48">
        <f>SUM(D82:P82)+1</f>
        <v>2</v>
      </c>
      <c r="C82" s="57">
        <f>B82+7</f>
        <v>9</v>
      </c>
      <c r="D82" s="98"/>
      <c r="E82" s="16"/>
      <c r="F82" s="16"/>
      <c r="G82" s="16"/>
      <c r="H82" s="16"/>
      <c r="I82" s="90"/>
      <c r="J82" s="16"/>
      <c r="K82" s="16"/>
      <c r="L82" s="16"/>
      <c r="M82" s="16"/>
      <c r="N82" s="16"/>
      <c r="O82" s="16">
        <v>1</v>
      </c>
      <c r="P82" s="16"/>
    </row>
    <row r="83" spans="1:16" ht="16.3" thickBot="1">
      <c r="A83" s="58" t="s">
        <v>25</v>
      </c>
      <c r="B83" s="53">
        <f>SUM(D83:P83)+8</f>
        <v>13</v>
      </c>
      <c r="C83" s="60">
        <f>B83+41</f>
        <v>54</v>
      </c>
      <c r="D83" s="99"/>
      <c r="E83" s="22"/>
      <c r="F83" s="22"/>
      <c r="G83" s="22"/>
      <c r="H83" s="22"/>
      <c r="I83" s="91"/>
      <c r="J83" s="22"/>
      <c r="K83" s="22"/>
      <c r="L83" s="22"/>
      <c r="M83" s="22"/>
      <c r="N83" s="22"/>
      <c r="O83" s="22">
        <v>5</v>
      </c>
      <c r="P83" s="22"/>
    </row>
    <row r="84" spans="1:16" ht="21.1">
      <c r="A84" s="55" t="s">
        <v>190</v>
      </c>
      <c r="B84" s="56"/>
      <c r="C84" s="59"/>
      <c r="D84" s="98"/>
      <c r="E84" s="16" t="s">
        <v>306</v>
      </c>
      <c r="F84" s="16" t="s">
        <v>303</v>
      </c>
      <c r="G84" s="16">
        <v>9</v>
      </c>
      <c r="H84" s="16" t="s">
        <v>296</v>
      </c>
      <c r="I84" s="90" t="s">
        <v>303</v>
      </c>
      <c r="J84" s="16" t="s">
        <v>303</v>
      </c>
      <c r="K84" s="16">
        <v>9</v>
      </c>
      <c r="L84" s="16" t="s">
        <v>303</v>
      </c>
      <c r="M84" s="16">
        <v>9</v>
      </c>
      <c r="N84" s="16">
        <v>21</v>
      </c>
      <c r="O84" s="16" t="s">
        <v>303</v>
      </c>
      <c r="P84" s="16" t="s">
        <v>303</v>
      </c>
    </row>
    <row r="85" spans="1:16">
      <c r="A85" s="51" t="s">
        <v>21</v>
      </c>
      <c r="B85" s="48">
        <f>SUM(D85:P85)</f>
        <v>10</v>
      </c>
      <c r="C85" s="57">
        <f>B85+10</f>
        <v>20</v>
      </c>
      <c r="D85" s="98"/>
      <c r="E85" s="16">
        <v>1</v>
      </c>
      <c r="F85" s="16">
        <v>1</v>
      </c>
      <c r="G85" s="16">
        <v>1</v>
      </c>
      <c r="H85" s="16"/>
      <c r="I85" s="90">
        <v>1</v>
      </c>
      <c r="J85" s="16">
        <v>1</v>
      </c>
      <c r="K85" s="16">
        <v>1</v>
      </c>
      <c r="L85" s="16">
        <v>1</v>
      </c>
      <c r="M85" s="16">
        <v>1</v>
      </c>
      <c r="N85" s="16"/>
      <c r="O85" s="16">
        <v>1</v>
      </c>
      <c r="P85" s="16">
        <v>1</v>
      </c>
    </row>
    <row r="86" spans="1:16">
      <c r="A86" s="51" t="s">
        <v>22</v>
      </c>
      <c r="B86" s="48">
        <f>SUM(D86:P86)</f>
        <v>1</v>
      </c>
      <c r="C86" s="57">
        <f>B86+9</f>
        <v>10</v>
      </c>
      <c r="D86" s="98"/>
      <c r="E86" s="16"/>
      <c r="F86" s="16"/>
      <c r="G86" s="16"/>
      <c r="H86" s="16"/>
      <c r="I86" s="90"/>
      <c r="J86" s="16"/>
      <c r="K86" s="16"/>
      <c r="L86" s="16"/>
      <c r="M86" s="16"/>
      <c r="N86" s="16">
        <v>1</v>
      </c>
      <c r="O86" s="16"/>
      <c r="P86" s="16"/>
    </row>
    <row r="87" spans="1:16">
      <c r="A87" s="47" t="s">
        <v>23</v>
      </c>
      <c r="B87" s="48">
        <f>B85+B86</f>
        <v>11</v>
      </c>
      <c r="C87" s="49">
        <f>C85+C86</f>
        <v>30</v>
      </c>
      <c r="D87" s="98"/>
      <c r="E87" s="16"/>
      <c r="F87" s="16"/>
      <c r="G87" s="16"/>
      <c r="H87" s="16"/>
      <c r="I87" s="90"/>
      <c r="J87" s="16"/>
      <c r="K87" s="16"/>
      <c r="L87" s="16"/>
      <c r="M87" s="16"/>
      <c r="N87" s="16"/>
      <c r="O87" s="16"/>
      <c r="P87" s="16"/>
    </row>
    <row r="88" spans="1:16">
      <c r="A88" s="51" t="s">
        <v>24</v>
      </c>
      <c r="B88" s="48">
        <f>SUM(D88:P88)</f>
        <v>3</v>
      </c>
      <c r="C88" s="57">
        <f>B88+2</f>
        <v>5</v>
      </c>
      <c r="D88" s="98"/>
      <c r="E88" s="16"/>
      <c r="F88" s="16"/>
      <c r="G88" s="16">
        <v>1</v>
      </c>
      <c r="H88" s="16"/>
      <c r="I88" s="90"/>
      <c r="J88" s="16"/>
      <c r="K88" s="16"/>
      <c r="L88" s="16">
        <v>2</v>
      </c>
      <c r="M88" s="16"/>
      <c r="N88" s="16"/>
      <c r="O88" s="16"/>
      <c r="P88" s="16"/>
    </row>
    <row r="89" spans="1:16" ht="16.3" thickBot="1">
      <c r="A89" s="58" t="s">
        <v>25</v>
      </c>
      <c r="B89" s="53">
        <f>SUM(D89:P89)</f>
        <v>15</v>
      </c>
      <c r="C89" s="60">
        <f>B89+10</f>
        <v>25</v>
      </c>
      <c r="D89" s="99"/>
      <c r="E89" s="22"/>
      <c r="F89" s="22"/>
      <c r="G89" s="22">
        <v>5</v>
      </c>
      <c r="H89" s="22"/>
      <c r="I89" s="91"/>
      <c r="J89" s="22"/>
      <c r="K89" s="22"/>
      <c r="L89" s="22">
        <v>10</v>
      </c>
      <c r="M89" s="22"/>
      <c r="N89" s="22"/>
      <c r="O89" s="22"/>
      <c r="P89" s="22"/>
    </row>
    <row r="90" spans="1:16" ht="21.1">
      <c r="A90" s="55" t="s">
        <v>252</v>
      </c>
      <c r="B90" s="56"/>
      <c r="C90" s="59"/>
      <c r="D90" s="98"/>
      <c r="E90" s="16"/>
      <c r="F90" s="16"/>
      <c r="G90" s="16"/>
      <c r="H90" s="16"/>
      <c r="I90" s="90"/>
      <c r="J90" s="16"/>
      <c r="K90" s="16"/>
      <c r="L90" s="16"/>
      <c r="M90" s="16"/>
      <c r="N90" s="16"/>
      <c r="O90" s="16"/>
      <c r="P90" s="16"/>
    </row>
    <row r="91" spans="1:16">
      <c r="A91" s="51" t="s">
        <v>21</v>
      </c>
      <c r="B91" s="48">
        <f>SUM(D91:P91)</f>
        <v>0</v>
      </c>
      <c r="C91" s="57">
        <f>SUM(D91:P91)</f>
        <v>0</v>
      </c>
      <c r="D91" s="98"/>
      <c r="E91" s="16"/>
      <c r="F91" s="16"/>
      <c r="G91" s="16"/>
      <c r="H91" s="16"/>
      <c r="I91" s="90"/>
      <c r="J91" s="16"/>
      <c r="K91" s="16"/>
      <c r="L91" s="16"/>
      <c r="M91" s="16"/>
      <c r="N91" s="16"/>
      <c r="O91" s="16"/>
      <c r="P91" s="16"/>
    </row>
    <row r="92" spans="1:16">
      <c r="A92" s="51" t="s">
        <v>22</v>
      </c>
      <c r="B92" s="48">
        <f>SUM(D92:P92)</f>
        <v>0</v>
      </c>
      <c r="C92" s="57">
        <f>SUM(D92:P92)</f>
        <v>0</v>
      </c>
      <c r="D92" s="98"/>
      <c r="E92" s="16"/>
      <c r="F92" s="16"/>
      <c r="G92" s="16"/>
      <c r="H92" s="16"/>
      <c r="I92" s="90"/>
      <c r="J92" s="16"/>
      <c r="K92" s="16"/>
      <c r="L92" s="16"/>
      <c r="M92" s="16"/>
      <c r="N92" s="16"/>
      <c r="O92" s="16"/>
      <c r="P92" s="16"/>
    </row>
    <row r="93" spans="1:16">
      <c r="A93" s="47" t="s">
        <v>23</v>
      </c>
      <c r="B93" s="48">
        <f>B91+B92</f>
        <v>0</v>
      </c>
      <c r="C93" s="49">
        <f>C91+C92</f>
        <v>0</v>
      </c>
      <c r="D93" s="98"/>
      <c r="E93" s="16"/>
      <c r="F93" s="16"/>
      <c r="G93" s="16"/>
      <c r="H93" s="16"/>
      <c r="I93" s="90"/>
      <c r="J93" s="16"/>
      <c r="K93" s="16"/>
      <c r="L93" s="16"/>
      <c r="M93" s="16"/>
      <c r="N93" s="16"/>
      <c r="O93" s="16"/>
      <c r="P93" s="16"/>
    </row>
    <row r="94" spans="1:16">
      <c r="A94" s="51" t="s">
        <v>24</v>
      </c>
      <c r="B94" s="48">
        <f>SUM(D94:P94)</f>
        <v>0</v>
      </c>
      <c r="C94" s="57">
        <f>SUM(D94:P94)</f>
        <v>0</v>
      </c>
      <c r="D94" s="98"/>
      <c r="E94" s="16"/>
      <c r="F94" s="16"/>
      <c r="G94" s="16"/>
      <c r="H94" s="16"/>
      <c r="I94" s="90"/>
      <c r="J94" s="16"/>
      <c r="K94" s="16"/>
      <c r="L94" s="16"/>
      <c r="M94" s="16"/>
      <c r="N94" s="16"/>
      <c r="O94" s="16"/>
      <c r="P94" s="16"/>
    </row>
    <row r="95" spans="1:16" ht="16.3" thickBot="1">
      <c r="A95" s="58" t="s">
        <v>25</v>
      </c>
      <c r="B95" s="53">
        <f>SUM(D95:P95)</f>
        <v>0</v>
      </c>
      <c r="C95" s="60">
        <f>SUM(D95:P95)</f>
        <v>0</v>
      </c>
      <c r="D95" s="99"/>
      <c r="E95" s="22"/>
      <c r="F95" s="22"/>
      <c r="G95" s="22"/>
      <c r="H95" s="22"/>
      <c r="I95" s="91"/>
      <c r="J95" s="22"/>
      <c r="K95" s="22"/>
      <c r="L95" s="22"/>
      <c r="M95" s="22"/>
      <c r="N95" s="22"/>
      <c r="O95" s="22"/>
      <c r="P95" s="22"/>
    </row>
    <row r="96" spans="1:16" ht="21.1">
      <c r="A96" s="55" t="s">
        <v>69</v>
      </c>
      <c r="B96" s="56"/>
      <c r="C96" s="59"/>
      <c r="D96" s="98"/>
      <c r="E96" s="16"/>
      <c r="F96" s="16" t="s">
        <v>298</v>
      </c>
      <c r="G96" s="16" t="s">
        <v>298</v>
      </c>
      <c r="H96" s="16" t="s">
        <v>298</v>
      </c>
      <c r="I96" s="90" t="s">
        <v>298</v>
      </c>
      <c r="J96" s="16" t="s">
        <v>298</v>
      </c>
      <c r="K96" s="16" t="s">
        <v>298</v>
      </c>
      <c r="L96" s="16"/>
      <c r="M96" s="16" t="s">
        <v>298</v>
      </c>
      <c r="N96" s="16" t="s">
        <v>298</v>
      </c>
      <c r="O96" s="16" t="s">
        <v>298</v>
      </c>
      <c r="P96" s="16" t="s">
        <v>298</v>
      </c>
    </row>
    <row r="97" spans="1:16">
      <c r="A97" s="51" t="s">
        <v>21</v>
      </c>
      <c r="B97" s="48">
        <f>SUM(D97:P97)+15</f>
        <v>25</v>
      </c>
      <c r="C97" s="57">
        <f>B97+49</f>
        <v>74</v>
      </c>
      <c r="D97" s="98"/>
      <c r="E97" s="16"/>
      <c r="F97" s="16">
        <v>1</v>
      </c>
      <c r="G97" s="16">
        <v>1</v>
      </c>
      <c r="H97" s="16">
        <v>1</v>
      </c>
      <c r="I97" s="90">
        <v>1</v>
      </c>
      <c r="J97" s="16">
        <v>1</v>
      </c>
      <c r="K97" s="16">
        <v>1</v>
      </c>
      <c r="L97" s="16"/>
      <c r="M97" s="16">
        <v>1</v>
      </c>
      <c r="N97" s="16">
        <v>1</v>
      </c>
      <c r="O97" s="16">
        <v>1</v>
      </c>
      <c r="P97" s="16">
        <v>1</v>
      </c>
    </row>
    <row r="98" spans="1:16">
      <c r="A98" s="51" t="s">
        <v>22</v>
      </c>
      <c r="B98" s="48">
        <f>SUM(D98:P98)</f>
        <v>0</v>
      </c>
      <c r="C98" s="57">
        <f>B98+23</f>
        <v>23</v>
      </c>
      <c r="D98" s="98"/>
      <c r="E98" s="16"/>
      <c r="F98" s="16"/>
      <c r="G98" s="16"/>
      <c r="H98" s="16"/>
      <c r="I98" s="90"/>
      <c r="J98" s="16"/>
      <c r="K98" s="16"/>
      <c r="L98" s="16"/>
      <c r="M98" s="16"/>
      <c r="N98" s="16"/>
      <c r="O98" s="16"/>
      <c r="P98" s="16"/>
    </row>
    <row r="99" spans="1:16">
      <c r="A99" s="47" t="s">
        <v>23</v>
      </c>
      <c r="B99" s="48">
        <f>B97+B98</f>
        <v>25</v>
      </c>
      <c r="C99" s="49">
        <f>C97+C98</f>
        <v>97</v>
      </c>
      <c r="D99" s="98"/>
      <c r="E99" s="16"/>
      <c r="F99" s="16"/>
      <c r="G99" s="16"/>
      <c r="H99" s="16"/>
      <c r="I99" s="90"/>
      <c r="J99" s="16"/>
      <c r="K99" s="16"/>
      <c r="L99" s="16"/>
      <c r="M99" s="16"/>
      <c r="N99" s="16"/>
      <c r="O99" s="16"/>
      <c r="P99" s="16"/>
    </row>
    <row r="100" spans="1:16">
      <c r="A100" s="51" t="s">
        <v>24</v>
      </c>
      <c r="B100" s="48">
        <f>SUM(D100:P100)+1</f>
        <v>2</v>
      </c>
      <c r="C100" s="57">
        <f>B100+8</f>
        <v>10</v>
      </c>
      <c r="D100" s="98"/>
      <c r="E100" s="16"/>
      <c r="F100" s="16"/>
      <c r="G100" s="16"/>
      <c r="H100" s="16"/>
      <c r="I100" s="90"/>
      <c r="J100" s="16"/>
      <c r="K100" s="16">
        <v>1</v>
      </c>
      <c r="L100" s="16"/>
      <c r="M100" s="16"/>
      <c r="N100" s="16"/>
      <c r="O100" s="16"/>
      <c r="P100" s="16"/>
    </row>
    <row r="101" spans="1:16" ht="16.3" thickBot="1">
      <c r="A101" s="58" t="s">
        <v>25</v>
      </c>
      <c r="B101" s="53">
        <f>SUM(D101:P101)+5</f>
        <v>10</v>
      </c>
      <c r="C101" s="60">
        <f>B101+42</f>
        <v>52</v>
      </c>
      <c r="D101" s="99"/>
      <c r="E101" s="22"/>
      <c r="F101" s="22"/>
      <c r="G101" s="22"/>
      <c r="H101" s="22"/>
      <c r="I101" s="91"/>
      <c r="J101" s="22"/>
      <c r="K101" s="22">
        <v>5</v>
      </c>
      <c r="L101" s="22"/>
      <c r="M101" s="22"/>
      <c r="N101" s="22"/>
      <c r="O101" s="22"/>
      <c r="P101" s="22"/>
    </row>
    <row r="102" spans="1:16" ht="21.1">
      <c r="A102" s="55" t="s">
        <v>38</v>
      </c>
      <c r="B102" s="56"/>
      <c r="C102" s="59"/>
      <c r="D102" s="98"/>
      <c r="E102" s="16" t="s">
        <v>253</v>
      </c>
      <c r="F102" s="16"/>
      <c r="G102" s="16"/>
      <c r="H102" s="16"/>
      <c r="I102" s="90"/>
      <c r="J102" s="16"/>
      <c r="K102" s="16">
        <v>17</v>
      </c>
      <c r="L102" s="16" t="s">
        <v>380</v>
      </c>
      <c r="M102" s="16">
        <v>17</v>
      </c>
      <c r="N102" s="16"/>
      <c r="O102" s="16">
        <v>17</v>
      </c>
      <c r="P102" s="16">
        <v>17</v>
      </c>
    </row>
    <row r="103" spans="1:16">
      <c r="A103" s="51" t="s">
        <v>21</v>
      </c>
      <c r="B103" s="48">
        <f>SUM(D103:P103)</f>
        <v>2</v>
      </c>
      <c r="C103" s="57">
        <f>B103+50</f>
        <v>52</v>
      </c>
      <c r="D103" s="98"/>
      <c r="E103" s="16">
        <v>1</v>
      </c>
      <c r="F103" s="16"/>
      <c r="G103" s="16"/>
      <c r="H103" s="16"/>
      <c r="I103" s="90"/>
      <c r="J103" s="16"/>
      <c r="K103" s="16"/>
      <c r="L103" s="16">
        <v>1</v>
      </c>
      <c r="M103" s="16"/>
      <c r="N103" s="16"/>
      <c r="O103" s="16"/>
      <c r="P103" s="16"/>
    </row>
    <row r="104" spans="1:16">
      <c r="A104" s="51" t="s">
        <v>22</v>
      </c>
      <c r="B104" s="48">
        <f>SUM(D104:P104)</f>
        <v>4</v>
      </c>
      <c r="C104" s="57">
        <f>B104+47</f>
        <v>51</v>
      </c>
      <c r="D104" s="98"/>
      <c r="E104" s="16"/>
      <c r="F104" s="16"/>
      <c r="G104" s="16"/>
      <c r="H104" s="16"/>
      <c r="I104" s="90"/>
      <c r="J104" s="16"/>
      <c r="K104" s="16">
        <v>1</v>
      </c>
      <c r="L104" s="16"/>
      <c r="M104" s="16">
        <v>1</v>
      </c>
      <c r="N104" s="16"/>
      <c r="O104" s="16">
        <v>1</v>
      </c>
      <c r="P104" s="16">
        <v>1</v>
      </c>
    </row>
    <row r="105" spans="1:16">
      <c r="A105" s="47" t="s">
        <v>23</v>
      </c>
      <c r="B105" s="48">
        <f>B103+B104</f>
        <v>6</v>
      </c>
      <c r="C105" s="49">
        <f>C103+C104</f>
        <v>103</v>
      </c>
      <c r="D105" s="98"/>
      <c r="E105" s="16"/>
      <c r="F105" s="16"/>
      <c r="G105" s="16"/>
      <c r="H105" s="16"/>
      <c r="I105" s="90"/>
      <c r="J105" s="16"/>
      <c r="K105" s="16"/>
      <c r="L105" s="16"/>
      <c r="M105" s="16"/>
      <c r="N105" s="16"/>
      <c r="O105" s="16"/>
      <c r="P105" s="16"/>
    </row>
    <row r="106" spans="1:16">
      <c r="A106" s="51" t="s">
        <v>24</v>
      </c>
      <c r="B106" s="48">
        <f>SUM(D106:P106)</f>
        <v>0</v>
      </c>
      <c r="C106" s="57">
        <f>B106+14</f>
        <v>14</v>
      </c>
      <c r="D106" s="98"/>
      <c r="E106" s="16"/>
      <c r="F106" s="16"/>
      <c r="G106" s="16"/>
      <c r="H106" s="16"/>
      <c r="I106" s="90"/>
      <c r="J106" s="16"/>
      <c r="K106" s="16"/>
      <c r="L106" s="16"/>
      <c r="M106" s="16"/>
      <c r="N106" s="16"/>
      <c r="O106" s="16"/>
      <c r="P106" s="16"/>
    </row>
    <row r="107" spans="1:16" ht="16.3" thickBot="1">
      <c r="A107" s="58" t="s">
        <v>25</v>
      </c>
      <c r="B107" s="53">
        <f>SUM(D107:P107)</f>
        <v>0</v>
      </c>
      <c r="C107" s="60">
        <f>B107+72</f>
        <v>72</v>
      </c>
      <c r="D107" s="99"/>
      <c r="E107" s="22"/>
      <c r="F107" s="22"/>
      <c r="G107" s="22"/>
      <c r="H107" s="22"/>
      <c r="I107" s="91"/>
      <c r="J107" s="22"/>
      <c r="K107" s="22"/>
      <c r="L107" s="22"/>
      <c r="M107" s="22"/>
      <c r="N107" s="22"/>
      <c r="O107" s="22"/>
      <c r="P107" s="22"/>
    </row>
    <row r="108" spans="1:16" ht="21.1">
      <c r="A108" s="55" t="s">
        <v>78</v>
      </c>
      <c r="B108" s="56"/>
      <c r="C108" s="59"/>
      <c r="D108" s="98"/>
      <c r="E108" s="16">
        <v>17</v>
      </c>
      <c r="F108" s="16">
        <v>17</v>
      </c>
      <c r="G108" s="16" t="s">
        <v>343</v>
      </c>
      <c r="H108" s="16">
        <v>17</v>
      </c>
      <c r="I108" s="90" t="s">
        <v>359</v>
      </c>
      <c r="J108" s="16">
        <v>17</v>
      </c>
      <c r="K108" s="16"/>
      <c r="L108" s="16">
        <v>17</v>
      </c>
      <c r="M108" s="16"/>
      <c r="N108" s="16">
        <v>17</v>
      </c>
      <c r="O108" s="16"/>
      <c r="P108" s="16"/>
    </row>
    <row r="109" spans="1:16">
      <c r="A109" s="51" t="s">
        <v>21</v>
      </c>
      <c r="B109" s="48">
        <f>SUM(D109:P109)+24</f>
        <v>24</v>
      </c>
      <c r="C109" s="57">
        <f>B109+41</f>
        <v>65</v>
      </c>
      <c r="D109" s="98"/>
      <c r="E109" s="16"/>
      <c r="F109" s="16"/>
      <c r="G109" s="16"/>
      <c r="H109" s="16"/>
      <c r="I109" s="90"/>
      <c r="J109" s="16"/>
      <c r="K109" s="16"/>
      <c r="L109" s="16"/>
      <c r="M109" s="16"/>
      <c r="N109" s="16"/>
      <c r="O109" s="16"/>
      <c r="P109" s="16"/>
    </row>
    <row r="110" spans="1:16">
      <c r="A110" s="51" t="s">
        <v>22</v>
      </c>
      <c r="B110" s="48">
        <f>SUM(D110:P110)+18</f>
        <v>26</v>
      </c>
      <c r="C110" s="57">
        <f>B110+14</f>
        <v>40</v>
      </c>
      <c r="D110" s="98"/>
      <c r="E110" s="16">
        <v>1</v>
      </c>
      <c r="F110" s="16">
        <v>1</v>
      </c>
      <c r="G110" s="16">
        <v>1</v>
      </c>
      <c r="H110" s="16">
        <v>1</v>
      </c>
      <c r="I110" s="90">
        <v>1</v>
      </c>
      <c r="J110" s="16">
        <v>1</v>
      </c>
      <c r="K110" s="16"/>
      <c r="L110" s="16">
        <v>1</v>
      </c>
      <c r="M110" s="16"/>
      <c r="N110" s="16">
        <v>1</v>
      </c>
      <c r="O110" s="16"/>
      <c r="P110" s="16"/>
    </row>
    <row r="111" spans="1:16">
      <c r="A111" s="47" t="s">
        <v>23</v>
      </c>
      <c r="B111" s="48">
        <f>B109+B110</f>
        <v>50</v>
      </c>
      <c r="C111" s="49">
        <f>C109+C110</f>
        <v>105</v>
      </c>
      <c r="D111" s="98"/>
      <c r="E111" s="16"/>
      <c r="F111" s="16"/>
      <c r="G111" s="16"/>
      <c r="H111" s="16"/>
      <c r="I111" s="90"/>
      <c r="J111" s="16"/>
      <c r="K111" s="16"/>
      <c r="L111" s="16"/>
      <c r="M111" s="16"/>
      <c r="N111" s="16"/>
      <c r="O111" s="16"/>
      <c r="P111" s="16"/>
    </row>
    <row r="112" spans="1:16">
      <c r="A112" s="51" t="s">
        <v>24</v>
      </c>
      <c r="B112" s="48">
        <f>SUM(D112:P112)+5</f>
        <v>5</v>
      </c>
      <c r="C112" s="57">
        <f>B112+5</f>
        <v>10</v>
      </c>
      <c r="D112" s="98"/>
      <c r="E112" s="16"/>
      <c r="F112" s="16"/>
      <c r="G112" s="16"/>
      <c r="H112" s="16"/>
      <c r="I112" s="90"/>
      <c r="J112" s="16"/>
      <c r="K112" s="16"/>
      <c r="L112" s="16"/>
      <c r="M112" s="16"/>
      <c r="N112" s="16"/>
      <c r="O112" s="16"/>
      <c r="P112" s="16"/>
    </row>
    <row r="113" spans="1:16" ht="16.3" thickBot="1">
      <c r="A113" s="58" t="s">
        <v>25</v>
      </c>
      <c r="B113" s="53">
        <f>SUM(D113:P113)+25</f>
        <v>25</v>
      </c>
      <c r="C113" s="60">
        <f>B113+25</f>
        <v>50</v>
      </c>
      <c r="D113" s="99"/>
      <c r="E113" s="22"/>
      <c r="F113" s="22"/>
      <c r="G113" s="22"/>
      <c r="H113" s="22"/>
      <c r="I113" s="91"/>
      <c r="J113" s="22"/>
      <c r="K113" s="22"/>
      <c r="L113" s="22"/>
      <c r="M113" s="22"/>
      <c r="N113" s="22"/>
      <c r="O113" s="22"/>
      <c r="P113" s="22"/>
    </row>
    <row r="114" spans="1:16" ht="21.1">
      <c r="A114" s="55" t="s">
        <v>65</v>
      </c>
      <c r="B114" s="56"/>
      <c r="C114" s="59"/>
      <c r="D114" s="98"/>
      <c r="E114" s="16" t="s">
        <v>271</v>
      </c>
      <c r="F114" s="16" t="s">
        <v>271</v>
      </c>
      <c r="G114" s="16" t="s">
        <v>271</v>
      </c>
      <c r="H114" s="16"/>
      <c r="I114" s="90" t="s">
        <v>357</v>
      </c>
      <c r="J114" s="16"/>
      <c r="K114" s="16" t="s">
        <v>357</v>
      </c>
      <c r="L114" s="16">
        <v>18</v>
      </c>
      <c r="M114" s="16" t="s">
        <v>271</v>
      </c>
      <c r="N114" s="16">
        <v>18</v>
      </c>
      <c r="O114" s="16" t="s">
        <v>271</v>
      </c>
      <c r="P114" s="16" t="s">
        <v>271</v>
      </c>
    </row>
    <row r="115" spans="1:16">
      <c r="A115" s="51" t="s">
        <v>21</v>
      </c>
      <c r="B115" s="48">
        <f>SUM(D115:P115)+29</f>
        <v>37</v>
      </c>
      <c r="C115" s="57">
        <f>B115+22</f>
        <v>59</v>
      </c>
      <c r="D115" s="98"/>
      <c r="E115" s="16">
        <v>1</v>
      </c>
      <c r="F115" s="16">
        <v>1</v>
      </c>
      <c r="G115" s="16">
        <v>1</v>
      </c>
      <c r="H115" s="16"/>
      <c r="I115" s="90">
        <v>1</v>
      </c>
      <c r="J115" s="16"/>
      <c r="K115" s="16">
        <v>1</v>
      </c>
      <c r="L115" s="16"/>
      <c r="M115" s="16">
        <v>1</v>
      </c>
      <c r="N115" s="16"/>
      <c r="O115" s="16">
        <v>1</v>
      </c>
      <c r="P115" s="16">
        <v>1</v>
      </c>
    </row>
    <row r="116" spans="1:16">
      <c r="A116" s="51" t="s">
        <v>22</v>
      </c>
      <c r="B116" s="48">
        <f>SUM(D116:P116)+15</f>
        <v>17</v>
      </c>
      <c r="C116" s="57">
        <f>B116+9</f>
        <v>26</v>
      </c>
      <c r="D116" s="98"/>
      <c r="E116" s="16"/>
      <c r="F116" s="16"/>
      <c r="G116" s="16"/>
      <c r="H116" s="16"/>
      <c r="I116" s="90"/>
      <c r="J116" s="16"/>
      <c r="K116" s="16"/>
      <c r="L116" s="16">
        <v>1</v>
      </c>
      <c r="M116" s="16"/>
      <c r="N116" s="16">
        <v>1</v>
      </c>
      <c r="O116" s="16"/>
      <c r="P116" s="16"/>
    </row>
    <row r="117" spans="1:16">
      <c r="A117" s="47" t="s">
        <v>23</v>
      </c>
      <c r="B117" s="48">
        <f>B115+B116</f>
        <v>54</v>
      </c>
      <c r="C117" s="49">
        <f>C115+C116</f>
        <v>85</v>
      </c>
      <c r="D117" s="98"/>
      <c r="E117" s="16"/>
      <c r="F117" s="16"/>
      <c r="G117" s="16"/>
      <c r="H117" s="16"/>
      <c r="I117" s="90"/>
      <c r="J117" s="16"/>
      <c r="K117" s="16"/>
      <c r="L117" s="16"/>
      <c r="M117" s="16"/>
      <c r="N117" s="16"/>
      <c r="O117" s="16"/>
      <c r="P117" s="16"/>
    </row>
    <row r="118" spans="1:16">
      <c r="A118" s="51" t="s">
        <v>24</v>
      </c>
      <c r="B118" s="48">
        <f>SUM(D118:P118)+3</f>
        <v>6</v>
      </c>
      <c r="C118" s="57">
        <f>B118+4</f>
        <v>10</v>
      </c>
      <c r="D118" s="98"/>
      <c r="E118" s="16"/>
      <c r="F118" s="16"/>
      <c r="G118" s="16">
        <v>2</v>
      </c>
      <c r="H118" s="16"/>
      <c r="I118" s="90">
        <v>1</v>
      </c>
      <c r="J118" s="16"/>
      <c r="K118" s="16"/>
      <c r="L118" s="16"/>
      <c r="M118" s="16"/>
      <c r="N118" s="16"/>
      <c r="O118" s="16"/>
      <c r="P118" s="16"/>
    </row>
    <row r="119" spans="1:16" ht="16.3" thickBot="1">
      <c r="A119" s="58" t="s">
        <v>25</v>
      </c>
      <c r="B119" s="53">
        <f>SUM(D119:P119)+15</f>
        <v>30</v>
      </c>
      <c r="C119" s="60">
        <f>B119+22</f>
        <v>52</v>
      </c>
      <c r="D119" s="99"/>
      <c r="E119" s="22"/>
      <c r="F119" s="22"/>
      <c r="G119" s="22">
        <v>10</v>
      </c>
      <c r="H119" s="22"/>
      <c r="I119" s="91">
        <v>5</v>
      </c>
      <c r="J119" s="22"/>
      <c r="K119" s="22"/>
      <c r="L119" s="22"/>
      <c r="M119" s="22"/>
      <c r="N119" s="22"/>
      <c r="O119" s="22"/>
      <c r="P119" s="22"/>
    </row>
    <row r="120" spans="1:16" ht="21.1">
      <c r="A120" s="55" t="s">
        <v>66</v>
      </c>
      <c r="B120" s="56"/>
      <c r="C120" s="59"/>
      <c r="D120" s="98"/>
      <c r="E120" s="16">
        <v>18</v>
      </c>
      <c r="F120" s="16">
        <v>18</v>
      </c>
      <c r="G120" s="16">
        <v>18</v>
      </c>
      <c r="H120" s="16">
        <v>18</v>
      </c>
      <c r="I120" s="90">
        <v>18</v>
      </c>
      <c r="J120" s="16">
        <v>18</v>
      </c>
      <c r="K120" s="16" t="s">
        <v>296</v>
      </c>
      <c r="L120" s="16"/>
      <c r="M120" s="16"/>
      <c r="N120" s="16"/>
      <c r="O120" s="16"/>
      <c r="P120" s="16"/>
    </row>
    <row r="121" spans="1:16">
      <c r="A121" s="51" t="s">
        <v>21</v>
      </c>
      <c r="B121" s="48">
        <f>SUM(D121:P121)</f>
        <v>0</v>
      </c>
      <c r="C121" s="57">
        <f>B121</f>
        <v>0</v>
      </c>
      <c r="D121" s="98"/>
      <c r="E121" s="16"/>
      <c r="F121" s="16"/>
      <c r="G121" s="16"/>
      <c r="H121" s="16"/>
      <c r="I121" s="90"/>
      <c r="J121" s="16"/>
      <c r="K121" s="16"/>
      <c r="L121" s="16"/>
      <c r="M121" s="16"/>
      <c r="N121" s="16"/>
      <c r="O121" s="16"/>
      <c r="P121" s="16"/>
    </row>
    <row r="122" spans="1:16">
      <c r="A122" s="51" t="s">
        <v>22</v>
      </c>
      <c r="B122" s="48">
        <f>SUM(D122:P122)+2</f>
        <v>8</v>
      </c>
      <c r="C122" s="57">
        <f>B122+5</f>
        <v>13</v>
      </c>
      <c r="D122" s="98"/>
      <c r="E122" s="16">
        <v>1</v>
      </c>
      <c r="F122" s="16">
        <v>1</v>
      </c>
      <c r="G122" s="16">
        <v>1</v>
      </c>
      <c r="H122" s="16">
        <v>1</v>
      </c>
      <c r="I122" s="90">
        <v>1</v>
      </c>
      <c r="J122" s="16">
        <v>1</v>
      </c>
      <c r="K122" s="16"/>
      <c r="L122" s="16"/>
      <c r="M122" s="16"/>
      <c r="N122" s="16"/>
      <c r="O122" s="16"/>
      <c r="P122" s="16"/>
    </row>
    <row r="123" spans="1:16">
      <c r="A123" s="47" t="s">
        <v>23</v>
      </c>
      <c r="B123" s="48">
        <f>B121+B122</f>
        <v>8</v>
      </c>
      <c r="C123" s="49">
        <f>C121+C122</f>
        <v>13</v>
      </c>
      <c r="D123" s="98"/>
      <c r="E123" s="16"/>
      <c r="F123" s="16"/>
      <c r="G123" s="16"/>
      <c r="H123" s="16"/>
      <c r="I123" s="90"/>
      <c r="J123" s="16"/>
      <c r="K123" s="16"/>
      <c r="L123" s="16"/>
      <c r="M123" s="16"/>
      <c r="N123" s="16"/>
      <c r="O123" s="16"/>
      <c r="P123" s="16"/>
    </row>
    <row r="124" spans="1:16">
      <c r="A124" s="51" t="s">
        <v>24</v>
      </c>
      <c r="B124" s="48">
        <f>SUM(D124:P124)</f>
        <v>0</v>
      </c>
      <c r="C124" s="57">
        <f>B124</f>
        <v>0</v>
      </c>
      <c r="D124" s="98"/>
      <c r="E124" s="16"/>
      <c r="F124" s="16"/>
      <c r="G124" s="16"/>
      <c r="H124" s="16"/>
      <c r="I124" s="90"/>
      <c r="J124" s="16"/>
      <c r="K124" s="16"/>
      <c r="L124" s="16"/>
      <c r="M124" s="16"/>
      <c r="N124" s="16"/>
      <c r="O124" s="16"/>
      <c r="P124" s="16"/>
    </row>
    <row r="125" spans="1:16" ht="16.3" thickBot="1">
      <c r="A125" s="58" t="s">
        <v>25</v>
      </c>
      <c r="B125" s="53">
        <f>SUM(D125:P125)</f>
        <v>0</v>
      </c>
      <c r="C125" s="60">
        <f>B125</f>
        <v>0</v>
      </c>
      <c r="D125" s="99"/>
      <c r="E125" s="22"/>
      <c r="F125" s="22"/>
      <c r="G125" s="22"/>
      <c r="H125" s="22"/>
      <c r="I125" s="91"/>
      <c r="J125" s="22"/>
      <c r="K125" s="22"/>
      <c r="L125" s="22"/>
      <c r="M125" s="22"/>
      <c r="N125" s="22"/>
      <c r="O125" s="22"/>
      <c r="P125" s="22"/>
    </row>
    <row r="126" spans="1:16" ht="21.1">
      <c r="A126" s="55" t="s">
        <v>191</v>
      </c>
      <c r="B126" s="56"/>
      <c r="C126" s="59"/>
      <c r="D126" s="98"/>
      <c r="E126" s="16"/>
      <c r="F126" s="16"/>
      <c r="G126" s="16"/>
      <c r="H126" s="16" t="s">
        <v>255</v>
      </c>
      <c r="I126" s="90"/>
      <c r="J126" s="16" t="s">
        <v>271</v>
      </c>
      <c r="K126" s="16"/>
      <c r="L126" s="16" t="s">
        <v>271</v>
      </c>
      <c r="M126" s="16">
        <v>18</v>
      </c>
      <c r="N126" s="16" t="s">
        <v>271</v>
      </c>
      <c r="O126" s="16" t="s">
        <v>407</v>
      </c>
      <c r="P126" s="16">
        <v>18</v>
      </c>
    </row>
    <row r="127" spans="1:16">
      <c r="A127" s="51" t="s">
        <v>21</v>
      </c>
      <c r="B127" s="48">
        <f>SUM(D127:P127)</f>
        <v>4</v>
      </c>
      <c r="C127" s="57">
        <f>B127+9</f>
        <v>13</v>
      </c>
      <c r="D127" s="98"/>
      <c r="E127" s="16"/>
      <c r="F127" s="16"/>
      <c r="G127" s="16"/>
      <c r="H127" s="16">
        <v>1</v>
      </c>
      <c r="I127" s="90"/>
      <c r="J127" s="16">
        <v>1</v>
      </c>
      <c r="K127" s="16"/>
      <c r="L127" s="16">
        <v>1</v>
      </c>
      <c r="M127" s="16"/>
      <c r="N127" s="16">
        <v>1</v>
      </c>
      <c r="O127" s="16"/>
      <c r="P127" s="16"/>
    </row>
    <row r="128" spans="1:16">
      <c r="A128" s="51" t="s">
        <v>22</v>
      </c>
      <c r="B128" s="48">
        <f>SUM(D128:P128)</f>
        <v>3</v>
      </c>
      <c r="C128" s="57">
        <f>B128+35</f>
        <v>38</v>
      </c>
      <c r="D128" s="98"/>
      <c r="E128" s="16"/>
      <c r="F128" s="16"/>
      <c r="G128" s="16"/>
      <c r="H128" s="16"/>
      <c r="I128" s="90"/>
      <c r="J128" s="16"/>
      <c r="K128" s="16"/>
      <c r="L128" s="16"/>
      <c r="M128" s="16">
        <v>1</v>
      </c>
      <c r="N128" s="16"/>
      <c r="O128" s="16">
        <v>1</v>
      </c>
      <c r="P128" s="16">
        <v>1</v>
      </c>
    </row>
    <row r="129" spans="1:16">
      <c r="A129" s="47" t="s">
        <v>23</v>
      </c>
      <c r="B129" s="48">
        <f>B127+B128</f>
        <v>7</v>
      </c>
      <c r="C129" s="49">
        <f>C127+C128</f>
        <v>51</v>
      </c>
      <c r="D129" s="98"/>
      <c r="E129" s="16"/>
      <c r="F129" s="16"/>
      <c r="G129" s="16"/>
      <c r="H129" s="16"/>
      <c r="I129" s="90"/>
      <c r="J129" s="16"/>
      <c r="K129" s="16"/>
      <c r="L129" s="16"/>
      <c r="M129" s="16"/>
      <c r="N129" s="16"/>
      <c r="O129" s="16"/>
      <c r="P129" s="16"/>
    </row>
    <row r="130" spans="1:16">
      <c r="A130" s="51" t="s">
        <v>24</v>
      </c>
      <c r="B130" s="48">
        <f>SUM(D130:P130)</f>
        <v>0</v>
      </c>
      <c r="C130" s="57">
        <f>B130+3</f>
        <v>3</v>
      </c>
      <c r="D130" s="98"/>
      <c r="E130" s="16"/>
      <c r="F130" s="16"/>
      <c r="G130" s="16"/>
      <c r="H130" s="16"/>
      <c r="I130" s="90"/>
      <c r="J130" s="16"/>
      <c r="K130" s="16"/>
      <c r="L130" s="16"/>
      <c r="M130" s="16"/>
      <c r="N130" s="16"/>
      <c r="O130" s="16"/>
      <c r="P130" s="16"/>
    </row>
    <row r="131" spans="1:16" ht="16.3" thickBot="1">
      <c r="A131" s="58" t="s">
        <v>25</v>
      </c>
      <c r="B131" s="53">
        <f>SUM(D131:P131)</f>
        <v>0</v>
      </c>
      <c r="C131" s="60">
        <f>B131+15</f>
        <v>15</v>
      </c>
      <c r="D131" s="99"/>
      <c r="E131" s="22"/>
      <c r="F131" s="22"/>
      <c r="G131" s="22"/>
      <c r="H131" s="22"/>
      <c r="I131" s="91"/>
      <c r="J131" s="22"/>
      <c r="K131" s="22"/>
      <c r="L131" s="22"/>
      <c r="M131" s="22"/>
      <c r="N131" s="22"/>
      <c r="O131" s="22"/>
      <c r="P131" s="22"/>
    </row>
    <row r="132" spans="1:16" ht="21.1">
      <c r="A132" s="55" t="s">
        <v>192</v>
      </c>
      <c r="B132" s="56"/>
      <c r="C132" s="59"/>
      <c r="D132" s="98"/>
      <c r="E132" s="16"/>
      <c r="F132" s="16"/>
      <c r="G132" s="16"/>
      <c r="H132" s="16" t="s">
        <v>282</v>
      </c>
      <c r="I132" s="90"/>
      <c r="J132" s="16"/>
      <c r="K132" s="16"/>
      <c r="L132" s="16">
        <v>16</v>
      </c>
      <c r="M132" s="16"/>
      <c r="N132" s="16" t="s">
        <v>309</v>
      </c>
      <c r="O132" s="16"/>
      <c r="P132" s="16"/>
    </row>
    <row r="133" spans="1:16">
      <c r="A133" s="51" t="s">
        <v>21</v>
      </c>
      <c r="B133" s="48">
        <f>SUM(D133:P133)</f>
        <v>1</v>
      </c>
      <c r="C133" s="57">
        <f>B133+5</f>
        <v>6</v>
      </c>
      <c r="D133" s="98"/>
      <c r="E133" s="16"/>
      <c r="F133" s="16"/>
      <c r="G133" s="16"/>
      <c r="H133" s="16"/>
      <c r="I133" s="90"/>
      <c r="J133" s="16"/>
      <c r="K133" s="16"/>
      <c r="L133" s="16"/>
      <c r="M133" s="16"/>
      <c r="N133" s="16">
        <v>1</v>
      </c>
      <c r="O133" s="16"/>
      <c r="P133" s="16"/>
    </row>
    <row r="134" spans="1:16">
      <c r="A134" s="51" t="s">
        <v>22</v>
      </c>
      <c r="B134" s="48">
        <f>SUM(D134:P134)</f>
        <v>2</v>
      </c>
      <c r="C134" s="57">
        <f>B134+25</f>
        <v>27</v>
      </c>
      <c r="D134" s="98"/>
      <c r="E134" s="16"/>
      <c r="F134" s="16"/>
      <c r="G134" s="16"/>
      <c r="H134" s="16">
        <v>1</v>
      </c>
      <c r="I134" s="90"/>
      <c r="J134" s="16"/>
      <c r="K134" s="16"/>
      <c r="L134" s="16">
        <v>1</v>
      </c>
      <c r="M134" s="16"/>
      <c r="N134" s="16"/>
      <c r="O134" s="16"/>
      <c r="P134" s="16"/>
    </row>
    <row r="135" spans="1:16">
      <c r="A135" s="47" t="s">
        <v>23</v>
      </c>
      <c r="B135" s="48">
        <f>B133+B134</f>
        <v>3</v>
      </c>
      <c r="C135" s="49">
        <f>C133+C134</f>
        <v>33</v>
      </c>
      <c r="D135" s="98"/>
      <c r="E135" s="16"/>
      <c r="F135" s="16"/>
      <c r="G135" s="16"/>
      <c r="H135" s="16"/>
      <c r="I135" s="90"/>
      <c r="J135" s="16"/>
      <c r="K135" s="16"/>
      <c r="L135" s="16"/>
      <c r="M135" s="16"/>
      <c r="N135" s="16"/>
      <c r="O135" s="16"/>
      <c r="P135" s="16"/>
    </row>
    <row r="136" spans="1:16">
      <c r="A136" s="51" t="s">
        <v>24</v>
      </c>
      <c r="B136" s="48">
        <f>SUM(D136:P136)</f>
        <v>0</v>
      </c>
      <c r="C136" s="57">
        <f>B136+9</f>
        <v>9</v>
      </c>
      <c r="D136" s="98"/>
      <c r="E136" s="16"/>
      <c r="F136" s="16"/>
      <c r="G136" s="16"/>
      <c r="H136" s="16"/>
      <c r="I136" s="90"/>
      <c r="J136" s="16"/>
      <c r="K136" s="16"/>
      <c r="L136" s="16"/>
      <c r="M136" s="16"/>
      <c r="N136" s="16"/>
      <c r="O136" s="16"/>
      <c r="P136" s="16"/>
    </row>
    <row r="137" spans="1:16" ht="16.3" thickBot="1">
      <c r="A137" s="58" t="s">
        <v>25</v>
      </c>
      <c r="B137" s="53">
        <f>SUM(D137:P137)</f>
        <v>0</v>
      </c>
      <c r="C137" s="60">
        <f>B137+47</f>
        <v>47</v>
      </c>
      <c r="D137" s="99"/>
      <c r="E137" s="22"/>
      <c r="F137" s="22"/>
      <c r="G137" s="22"/>
      <c r="H137" s="22"/>
      <c r="I137" s="91"/>
      <c r="J137" s="22"/>
      <c r="K137" s="22"/>
      <c r="L137" s="22"/>
      <c r="M137" s="22"/>
      <c r="N137" s="22"/>
      <c r="O137" s="22"/>
      <c r="P137" s="22"/>
    </row>
    <row r="138" spans="1:16" ht="21.1">
      <c r="A138" s="55" t="s">
        <v>193</v>
      </c>
      <c r="B138" s="56"/>
      <c r="C138" s="59"/>
      <c r="D138" s="98"/>
      <c r="E138" s="16" t="s">
        <v>256</v>
      </c>
      <c r="F138" s="16" t="s">
        <v>332</v>
      </c>
      <c r="G138" s="16" t="s">
        <v>309</v>
      </c>
      <c r="H138" s="16" t="s">
        <v>309</v>
      </c>
      <c r="I138" s="90" t="s">
        <v>309</v>
      </c>
      <c r="J138" s="16" t="s">
        <v>309</v>
      </c>
      <c r="K138" s="16" t="s">
        <v>309</v>
      </c>
      <c r="L138" s="16"/>
      <c r="M138" s="16" t="s">
        <v>309</v>
      </c>
      <c r="N138" s="16">
        <v>16</v>
      </c>
      <c r="O138" s="16" t="s">
        <v>309</v>
      </c>
      <c r="P138" s="16" t="s">
        <v>309</v>
      </c>
    </row>
    <row r="139" spans="1:16">
      <c r="A139" s="51" t="s">
        <v>21</v>
      </c>
      <c r="B139" s="48">
        <f>SUM(D139:P139)</f>
        <v>10</v>
      </c>
      <c r="C139" s="57">
        <f>B139</f>
        <v>10</v>
      </c>
      <c r="D139" s="98"/>
      <c r="E139" s="16">
        <v>1</v>
      </c>
      <c r="F139" s="16">
        <v>1</v>
      </c>
      <c r="G139" s="16">
        <v>1</v>
      </c>
      <c r="H139" s="16">
        <v>1</v>
      </c>
      <c r="I139" s="90">
        <v>1</v>
      </c>
      <c r="J139" s="16">
        <v>1</v>
      </c>
      <c r="K139" s="16">
        <v>1</v>
      </c>
      <c r="L139" s="16"/>
      <c r="M139" s="16">
        <v>1</v>
      </c>
      <c r="N139" s="16"/>
      <c r="O139" s="16">
        <v>1</v>
      </c>
      <c r="P139" s="16">
        <v>1</v>
      </c>
    </row>
    <row r="140" spans="1:16">
      <c r="A140" s="51" t="s">
        <v>22</v>
      </c>
      <c r="B140" s="48">
        <f>SUM(D140:P140)</f>
        <v>1</v>
      </c>
      <c r="C140" s="57">
        <f>B140</f>
        <v>1</v>
      </c>
      <c r="D140" s="98"/>
      <c r="E140" s="16"/>
      <c r="F140" s="16"/>
      <c r="G140" s="16"/>
      <c r="H140" s="16"/>
      <c r="I140" s="90"/>
      <c r="J140" s="16"/>
      <c r="K140" s="16"/>
      <c r="L140" s="16"/>
      <c r="M140" s="16"/>
      <c r="N140" s="16">
        <v>1</v>
      </c>
      <c r="O140" s="16"/>
      <c r="P140" s="16"/>
    </row>
    <row r="141" spans="1:16">
      <c r="A141" s="47" t="s">
        <v>23</v>
      </c>
      <c r="B141" s="48">
        <f>B139+B140</f>
        <v>11</v>
      </c>
      <c r="C141" s="49">
        <f>C139+C140</f>
        <v>11</v>
      </c>
      <c r="D141" s="98"/>
      <c r="E141" s="16"/>
      <c r="F141" s="16"/>
      <c r="G141" s="16"/>
      <c r="H141" s="16"/>
      <c r="I141" s="90"/>
      <c r="J141" s="16"/>
      <c r="K141" s="16"/>
      <c r="L141" s="16"/>
      <c r="M141" s="16"/>
      <c r="N141" s="16"/>
      <c r="O141" s="16"/>
      <c r="P141" s="16"/>
    </row>
    <row r="142" spans="1:16">
      <c r="A142" s="51" t="s">
        <v>24</v>
      </c>
      <c r="B142" s="48">
        <f>SUM(D142:P142)</f>
        <v>11</v>
      </c>
      <c r="C142" s="57">
        <f>B142</f>
        <v>11</v>
      </c>
      <c r="D142" s="98"/>
      <c r="E142" s="16"/>
      <c r="F142" s="16">
        <v>2</v>
      </c>
      <c r="G142" s="16">
        <v>1</v>
      </c>
      <c r="H142" s="16">
        <v>1</v>
      </c>
      <c r="I142" s="90">
        <v>2</v>
      </c>
      <c r="J142" s="16">
        <v>1</v>
      </c>
      <c r="K142" s="16"/>
      <c r="L142" s="16"/>
      <c r="M142" s="16">
        <v>2</v>
      </c>
      <c r="N142" s="16"/>
      <c r="O142" s="16">
        <v>1</v>
      </c>
      <c r="P142" s="16">
        <v>1</v>
      </c>
    </row>
    <row r="143" spans="1:16" ht="16.3" thickBot="1">
      <c r="A143" s="58" t="s">
        <v>25</v>
      </c>
      <c r="B143" s="53">
        <f>SUM(D143:P143)</f>
        <v>55</v>
      </c>
      <c r="C143" s="57">
        <f>B143</f>
        <v>55</v>
      </c>
      <c r="D143" s="99"/>
      <c r="E143" s="22"/>
      <c r="F143" s="22">
        <v>10</v>
      </c>
      <c r="G143" s="22">
        <v>5</v>
      </c>
      <c r="H143" s="22">
        <v>5</v>
      </c>
      <c r="I143" s="91">
        <v>10</v>
      </c>
      <c r="J143" s="22">
        <v>5</v>
      </c>
      <c r="K143" s="22"/>
      <c r="L143" s="22"/>
      <c r="M143" s="22">
        <v>10</v>
      </c>
      <c r="N143" s="22"/>
      <c r="O143" s="22">
        <v>5</v>
      </c>
      <c r="P143" s="22">
        <v>5</v>
      </c>
    </row>
    <row r="144" spans="1:16" ht="21.1">
      <c r="A144" s="55" t="s">
        <v>71</v>
      </c>
      <c r="B144" s="56"/>
      <c r="C144" s="59"/>
      <c r="D144" s="98"/>
      <c r="E144" s="16" t="s">
        <v>308</v>
      </c>
      <c r="F144" s="16">
        <v>16</v>
      </c>
      <c r="G144" s="16">
        <v>16</v>
      </c>
      <c r="H144" s="16"/>
      <c r="I144" s="90">
        <v>16</v>
      </c>
      <c r="J144" s="16">
        <v>16</v>
      </c>
      <c r="K144" s="16">
        <v>16</v>
      </c>
      <c r="L144" s="16" t="s">
        <v>309</v>
      </c>
      <c r="M144" s="16">
        <v>16</v>
      </c>
      <c r="N144" s="16"/>
      <c r="O144" s="16">
        <v>16</v>
      </c>
      <c r="P144" s="16">
        <v>16</v>
      </c>
    </row>
    <row r="145" spans="1:16">
      <c r="A145" s="51" t="s">
        <v>21</v>
      </c>
      <c r="B145" s="48">
        <f>SUM(D145:P145)+1</f>
        <v>2</v>
      </c>
      <c r="C145" s="57">
        <f>B145+1</f>
        <v>3</v>
      </c>
      <c r="D145" s="98"/>
      <c r="E145" s="16"/>
      <c r="F145" s="16"/>
      <c r="G145" s="16"/>
      <c r="H145" s="16"/>
      <c r="I145" s="90"/>
      <c r="J145" s="16"/>
      <c r="K145" s="16"/>
      <c r="L145" s="16">
        <v>1</v>
      </c>
      <c r="M145" s="16"/>
      <c r="N145" s="16"/>
      <c r="O145" s="16"/>
      <c r="P145" s="16"/>
    </row>
    <row r="146" spans="1:16">
      <c r="A146" s="51" t="s">
        <v>22</v>
      </c>
      <c r="B146" s="48">
        <f>SUM(D146:P146)+11</f>
        <v>20</v>
      </c>
      <c r="C146" s="57">
        <f>B146+5</f>
        <v>25</v>
      </c>
      <c r="D146" s="98"/>
      <c r="E146" s="16">
        <v>1</v>
      </c>
      <c r="F146" s="16">
        <v>1</v>
      </c>
      <c r="G146" s="16">
        <v>1</v>
      </c>
      <c r="H146" s="16"/>
      <c r="I146" s="90">
        <v>1</v>
      </c>
      <c r="J146" s="16">
        <v>1</v>
      </c>
      <c r="K146" s="16">
        <v>1</v>
      </c>
      <c r="L146" s="16"/>
      <c r="M146" s="16">
        <v>1</v>
      </c>
      <c r="N146" s="16"/>
      <c r="O146" s="16">
        <v>1</v>
      </c>
      <c r="P146" s="16">
        <v>1</v>
      </c>
    </row>
    <row r="147" spans="1:16">
      <c r="A147" s="47" t="s">
        <v>23</v>
      </c>
      <c r="B147" s="48">
        <f>B145+B146</f>
        <v>22</v>
      </c>
      <c r="C147" s="49">
        <f>C145+C146</f>
        <v>28</v>
      </c>
      <c r="D147" s="98"/>
      <c r="E147" s="16"/>
      <c r="F147" s="16"/>
      <c r="G147" s="16"/>
      <c r="H147" s="16"/>
      <c r="I147" s="90"/>
      <c r="J147" s="16"/>
      <c r="K147" s="16"/>
      <c r="L147" s="16"/>
      <c r="M147" s="16"/>
      <c r="N147" s="16"/>
      <c r="O147" s="16"/>
      <c r="P147" s="16"/>
    </row>
    <row r="148" spans="1:16">
      <c r="A148" s="51" t="s">
        <v>24</v>
      </c>
      <c r="B148" s="48">
        <f>SUM(D148:P148)+2</f>
        <v>2</v>
      </c>
      <c r="C148" s="57">
        <f>B148</f>
        <v>2</v>
      </c>
      <c r="D148" s="98"/>
      <c r="E148" s="16"/>
      <c r="F148" s="16"/>
      <c r="G148" s="16"/>
      <c r="H148" s="16"/>
      <c r="I148" s="90"/>
      <c r="J148" s="16"/>
      <c r="K148" s="16"/>
      <c r="L148" s="16"/>
      <c r="M148" s="16"/>
      <c r="N148" s="16"/>
      <c r="O148" s="16"/>
      <c r="P148" s="16"/>
    </row>
    <row r="149" spans="1:16" ht="16.3" thickBot="1">
      <c r="A149" s="58" t="s">
        <v>25</v>
      </c>
      <c r="B149" s="53">
        <f>SUM(D149:P149)+10</f>
        <v>10</v>
      </c>
      <c r="C149" s="60">
        <f>B149</f>
        <v>10</v>
      </c>
      <c r="D149" s="99"/>
      <c r="E149" s="22"/>
      <c r="F149" s="22"/>
      <c r="G149" s="22"/>
      <c r="H149" s="22"/>
      <c r="I149" s="91"/>
      <c r="J149" s="22"/>
      <c r="K149" s="22"/>
      <c r="L149" s="22"/>
      <c r="M149" s="22"/>
      <c r="N149" s="22"/>
      <c r="O149" s="22"/>
      <c r="P149" s="22"/>
    </row>
    <row r="150" spans="1:16" ht="21.1">
      <c r="A150" s="55" t="s">
        <v>194</v>
      </c>
      <c r="B150" s="56"/>
      <c r="C150" s="59"/>
      <c r="D150" s="98"/>
      <c r="E150" s="16" t="s">
        <v>257</v>
      </c>
      <c r="F150" s="16">
        <v>4</v>
      </c>
      <c r="G150" s="16" t="s">
        <v>290</v>
      </c>
      <c r="H150" s="16">
        <v>4</v>
      </c>
      <c r="I150" s="90"/>
      <c r="J150" s="16">
        <v>4</v>
      </c>
      <c r="K150" s="16" t="s">
        <v>290</v>
      </c>
      <c r="L150" s="16">
        <v>19</v>
      </c>
      <c r="M150" s="16">
        <v>19</v>
      </c>
      <c r="N150" s="16">
        <v>5</v>
      </c>
      <c r="O150" s="16" t="s">
        <v>290</v>
      </c>
      <c r="P150" s="16">
        <v>19</v>
      </c>
    </row>
    <row r="151" spans="1:16">
      <c r="A151" s="51" t="s">
        <v>21</v>
      </c>
      <c r="B151" s="48">
        <f>SUM(D151:P151)</f>
        <v>8</v>
      </c>
      <c r="C151" s="57">
        <f>B151+18</f>
        <v>26</v>
      </c>
      <c r="D151" s="98"/>
      <c r="E151" s="16">
        <v>1</v>
      </c>
      <c r="F151" s="16">
        <v>1</v>
      </c>
      <c r="G151" s="16">
        <v>1</v>
      </c>
      <c r="H151" s="16">
        <v>1</v>
      </c>
      <c r="I151" s="90"/>
      <c r="J151" s="16">
        <v>1</v>
      </c>
      <c r="K151" s="16">
        <v>1</v>
      </c>
      <c r="L151" s="16"/>
      <c r="M151" s="16"/>
      <c r="N151" s="16">
        <v>1</v>
      </c>
      <c r="O151" s="16">
        <v>1</v>
      </c>
      <c r="P151" s="16"/>
    </row>
    <row r="152" spans="1:16">
      <c r="A152" s="51" t="s">
        <v>22</v>
      </c>
      <c r="B152" s="48">
        <f>SUM(D152:P152)</f>
        <v>3</v>
      </c>
      <c r="C152" s="57">
        <f>B152+4</f>
        <v>7</v>
      </c>
      <c r="D152" s="98"/>
      <c r="E152" s="16"/>
      <c r="F152" s="16"/>
      <c r="G152" s="16"/>
      <c r="H152" s="16"/>
      <c r="I152" s="90"/>
      <c r="J152" s="16"/>
      <c r="K152" s="16"/>
      <c r="L152" s="16">
        <v>1</v>
      </c>
      <c r="M152" s="16">
        <v>1</v>
      </c>
      <c r="N152" s="16"/>
      <c r="O152" s="16"/>
      <c r="P152" s="16">
        <v>1</v>
      </c>
    </row>
    <row r="153" spans="1:16">
      <c r="A153" s="47" t="s">
        <v>23</v>
      </c>
      <c r="B153" s="48">
        <f>B151+B152</f>
        <v>11</v>
      </c>
      <c r="C153" s="49">
        <f>C151+C152</f>
        <v>33</v>
      </c>
      <c r="D153" s="98"/>
      <c r="E153" s="16"/>
      <c r="F153" s="16"/>
      <c r="G153" s="16"/>
      <c r="H153" s="16"/>
      <c r="I153" s="90"/>
      <c r="J153" s="16"/>
      <c r="K153" s="16"/>
      <c r="L153" s="16"/>
      <c r="M153" s="16"/>
      <c r="N153" s="16"/>
      <c r="O153" s="16"/>
      <c r="P153" s="16"/>
    </row>
    <row r="154" spans="1:16">
      <c r="A154" s="51" t="s">
        <v>24</v>
      </c>
      <c r="B154" s="48">
        <f>SUM(D154:P154)</f>
        <v>1</v>
      </c>
      <c r="C154" s="57">
        <f>B154+2</f>
        <v>3</v>
      </c>
      <c r="D154" s="98"/>
      <c r="E154" s="16"/>
      <c r="F154" s="16">
        <v>1</v>
      </c>
      <c r="G154" s="16"/>
      <c r="H154" s="16"/>
      <c r="I154" s="90"/>
      <c r="J154" s="16"/>
      <c r="K154" s="16"/>
      <c r="L154" s="16"/>
      <c r="M154" s="16"/>
      <c r="N154" s="16"/>
      <c r="O154" s="16"/>
      <c r="P154" s="16"/>
    </row>
    <row r="155" spans="1:16" ht="16.3" thickBot="1">
      <c r="A155" s="58" t="s">
        <v>25</v>
      </c>
      <c r="B155" s="53">
        <f>SUM(D155:P155)</f>
        <v>5</v>
      </c>
      <c r="C155" s="60">
        <f>B155+12</f>
        <v>17</v>
      </c>
      <c r="D155" s="99"/>
      <c r="E155" s="22"/>
      <c r="F155" s="22">
        <v>5</v>
      </c>
      <c r="G155" s="22"/>
      <c r="H155" s="22"/>
      <c r="I155" s="91"/>
      <c r="J155" s="22"/>
      <c r="K155" s="22"/>
      <c r="L155" s="22"/>
      <c r="M155" s="22"/>
      <c r="N155" s="22"/>
      <c r="O155" s="22"/>
      <c r="P155" s="22"/>
    </row>
    <row r="156" spans="1:16" ht="21.1">
      <c r="A156" s="55" t="s">
        <v>195</v>
      </c>
      <c r="B156" s="56"/>
      <c r="C156" s="59"/>
      <c r="D156" s="98"/>
      <c r="E156" s="16" t="s">
        <v>291</v>
      </c>
      <c r="F156" s="16" t="s">
        <v>324</v>
      </c>
      <c r="G156" s="16">
        <v>5</v>
      </c>
      <c r="H156" s="16"/>
      <c r="I156" s="90">
        <v>5</v>
      </c>
      <c r="J156" s="16">
        <v>5</v>
      </c>
      <c r="K156" s="16">
        <v>5</v>
      </c>
      <c r="L156" s="16">
        <v>5</v>
      </c>
      <c r="M156" s="16" t="s">
        <v>382</v>
      </c>
      <c r="N156" s="16"/>
      <c r="O156" s="16">
        <v>5</v>
      </c>
      <c r="P156" s="16" t="s">
        <v>324</v>
      </c>
    </row>
    <row r="157" spans="1:16">
      <c r="A157" s="51" t="s">
        <v>21</v>
      </c>
      <c r="B157" s="48">
        <f>SUM(D157:P157)</f>
        <v>10</v>
      </c>
      <c r="C157" s="57">
        <f>B157+70</f>
        <v>80</v>
      </c>
      <c r="D157" s="98"/>
      <c r="E157" s="16">
        <v>1</v>
      </c>
      <c r="F157" s="16">
        <v>1</v>
      </c>
      <c r="G157" s="16">
        <v>1</v>
      </c>
      <c r="H157" s="16"/>
      <c r="I157" s="90">
        <v>1</v>
      </c>
      <c r="J157" s="16">
        <v>1</v>
      </c>
      <c r="K157" s="16">
        <v>1</v>
      </c>
      <c r="L157" s="16">
        <v>1</v>
      </c>
      <c r="M157" s="16">
        <v>1</v>
      </c>
      <c r="N157" s="16"/>
      <c r="O157" s="16">
        <v>1</v>
      </c>
      <c r="P157" s="16">
        <v>1</v>
      </c>
    </row>
    <row r="158" spans="1:16">
      <c r="A158" s="51" t="s">
        <v>22</v>
      </c>
      <c r="B158" s="48">
        <f>SUM(D158:P158)</f>
        <v>0</v>
      </c>
      <c r="C158" s="57">
        <f>B158+4</f>
        <v>4</v>
      </c>
      <c r="D158" s="98"/>
      <c r="E158" s="16"/>
      <c r="F158" s="16"/>
      <c r="G158" s="16"/>
      <c r="H158" s="16"/>
      <c r="I158" s="90"/>
      <c r="J158" s="16"/>
      <c r="K158" s="16"/>
      <c r="L158" s="16"/>
      <c r="M158" s="16"/>
      <c r="N158" s="16"/>
      <c r="O158" s="16"/>
      <c r="P158" s="16"/>
    </row>
    <row r="159" spans="1:16">
      <c r="A159" s="47" t="s">
        <v>23</v>
      </c>
      <c r="B159" s="48">
        <f>B157+B158</f>
        <v>10</v>
      </c>
      <c r="C159" s="49">
        <f>C157+C158</f>
        <v>84</v>
      </c>
      <c r="D159" s="98"/>
      <c r="E159" s="16"/>
      <c r="F159" s="16"/>
      <c r="G159" s="16"/>
      <c r="H159" s="16"/>
      <c r="I159" s="90"/>
      <c r="J159" s="16"/>
      <c r="K159" s="16"/>
      <c r="L159" s="16"/>
      <c r="M159" s="16"/>
      <c r="N159" s="16"/>
      <c r="O159" s="16"/>
      <c r="P159" s="16"/>
    </row>
    <row r="160" spans="1:16">
      <c r="A160" s="51" t="s">
        <v>24</v>
      </c>
      <c r="B160" s="48">
        <f>SUM(D160:P160)</f>
        <v>3</v>
      </c>
      <c r="C160" s="57">
        <f>B160+7</f>
        <v>10</v>
      </c>
      <c r="D160" s="98"/>
      <c r="E160" s="16"/>
      <c r="F160" s="16"/>
      <c r="G160" s="16">
        <v>1</v>
      </c>
      <c r="H160" s="16"/>
      <c r="I160" s="90"/>
      <c r="J160" s="16"/>
      <c r="K160" s="16"/>
      <c r="L160" s="16"/>
      <c r="M160" s="16">
        <v>1</v>
      </c>
      <c r="N160" s="16"/>
      <c r="O160" s="16"/>
      <c r="P160" s="16">
        <v>1</v>
      </c>
    </row>
    <row r="161" spans="1:16" ht="16.3" thickBot="1">
      <c r="A161" s="58" t="s">
        <v>25</v>
      </c>
      <c r="B161" s="53">
        <f>SUM(D161:P161)</f>
        <v>15</v>
      </c>
      <c r="C161" s="60">
        <f>B161+37</f>
        <v>52</v>
      </c>
      <c r="D161" s="99"/>
      <c r="E161" s="22"/>
      <c r="F161" s="22"/>
      <c r="G161" s="22">
        <v>5</v>
      </c>
      <c r="H161" s="22"/>
      <c r="I161" s="91"/>
      <c r="J161" s="22"/>
      <c r="K161" s="22"/>
      <c r="L161" s="22"/>
      <c r="M161" s="22">
        <v>5</v>
      </c>
      <c r="N161" s="22"/>
      <c r="O161" s="22"/>
      <c r="P161" s="22">
        <v>5</v>
      </c>
    </row>
    <row r="162" spans="1:16" ht="21.1">
      <c r="A162" s="55" t="s">
        <v>73</v>
      </c>
      <c r="B162" s="56"/>
      <c r="C162" s="59"/>
      <c r="D162" s="98"/>
      <c r="E162" s="16">
        <v>6</v>
      </c>
      <c r="F162" s="16" t="s">
        <v>310</v>
      </c>
      <c r="G162" s="16" t="s">
        <v>340</v>
      </c>
      <c r="H162" s="16" t="s">
        <v>340</v>
      </c>
      <c r="I162" s="90" t="s">
        <v>340</v>
      </c>
      <c r="J162" s="16"/>
      <c r="K162" s="16">
        <v>6</v>
      </c>
      <c r="L162" s="16" t="s">
        <v>290</v>
      </c>
      <c r="M162" s="16">
        <v>4</v>
      </c>
      <c r="N162" s="16">
        <v>6</v>
      </c>
      <c r="O162" s="16" t="s">
        <v>340</v>
      </c>
      <c r="P162" s="16">
        <v>6</v>
      </c>
    </row>
    <row r="163" spans="1:16">
      <c r="A163" s="51" t="s">
        <v>21</v>
      </c>
      <c r="B163" s="48">
        <f>SUM(D163:P163)+30</f>
        <v>41</v>
      </c>
      <c r="C163" s="57">
        <f>B163+22</f>
        <v>63</v>
      </c>
      <c r="D163" s="98"/>
      <c r="E163" s="16">
        <v>1</v>
      </c>
      <c r="F163" s="16">
        <v>1</v>
      </c>
      <c r="G163" s="16">
        <v>1</v>
      </c>
      <c r="H163" s="16">
        <v>1</v>
      </c>
      <c r="I163" s="90">
        <v>1</v>
      </c>
      <c r="J163" s="16"/>
      <c r="K163" s="16">
        <v>1</v>
      </c>
      <c r="L163" s="16">
        <v>1</v>
      </c>
      <c r="M163" s="16">
        <v>1</v>
      </c>
      <c r="N163" s="16">
        <v>1</v>
      </c>
      <c r="O163" s="16">
        <v>1</v>
      </c>
      <c r="P163" s="16">
        <v>1</v>
      </c>
    </row>
    <row r="164" spans="1:16">
      <c r="A164" s="51" t="s">
        <v>22</v>
      </c>
      <c r="B164" s="48">
        <f>SUM(D164:P164)+1</f>
        <v>1</v>
      </c>
      <c r="C164" s="57">
        <f>B164+5</f>
        <v>6</v>
      </c>
      <c r="D164" s="98"/>
      <c r="E164" s="16"/>
      <c r="F164" s="16"/>
      <c r="G164" s="16"/>
      <c r="H164" s="16"/>
      <c r="I164" s="90"/>
      <c r="J164" s="16"/>
      <c r="K164" s="16"/>
      <c r="L164" s="16"/>
      <c r="M164" s="16"/>
      <c r="N164" s="16"/>
      <c r="O164" s="16"/>
      <c r="P164" s="16"/>
    </row>
    <row r="165" spans="1:16">
      <c r="A165" s="47" t="s">
        <v>23</v>
      </c>
      <c r="B165" s="48">
        <f>B163+B164</f>
        <v>42</v>
      </c>
      <c r="C165" s="49">
        <f>C163+C164</f>
        <v>69</v>
      </c>
      <c r="D165" s="98"/>
      <c r="E165" s="16"/>
      <c r="F165" s="16"/>
      <c r="G165" s="16"/>
      <c r="H165" s="16"/>
      <c r="I165" s="90"/>
      <c r="J165" s="16"/>
      <c r="K165" s="16"/>
      <c r="L165" s="16"/>
      <c r="M165" s="16"/>
      <c r="N165" s="16"/>
      <c r="O165" s="16"/>
      <c r="P165" s="16"/>
    </row>
    <row r="166" spans="1:16">
      <c r="A166" s="51" t="s">
        <v>24</v>
      </c>
      <c r="B166" s="48">
        <f>SUM(D166:P166)+9</f>
        <v>19</v>
      </c>
      <c r="C166" s="57">
        <f>B166</f>
        <v>19</v>
      </c>
      <c r="D166" s="98"/>
      <c r="E166" s="16">
        <v>2</v>
      </c>
      <c r="F166" s="16"/>
      <c r="G166" s="16"/>
      <c r="H166" s="16">
        <v>2</v>
      </c>
      <c r="I166" s="90">
        <v>1</v>
      </c>
      <c r="J166" s="16"/>
      <c r="K166" s="16">
        <v>1</v>
      </c>
      <c r="L166" s="16"/>
      <c r="M166" s="16">
        <v>2</v>
      </c>
      <c r="N166" s="16"/>
      <c r="O166" s="16">
        <v>1</v>
      </c>
      <c r="P166" s="16">
        <v>1</v>
      </c>
    </row>
    <row r="167" spans="1:16" ht="16.3" thickBot="1">
      <c r="A167" s="58" t="s">
        <v>25</v>
      </c>
      <c r="B167" s="53">
        <f>SUM(D167:P167)+49</f>
        <v>99</v>
      </c>
      <c r="C167" s="60">
        <f>B167</f>
        <v>99</v>
      </c>
      <c r="D167" s="99"/>
      <c r="E167" s="22">
        <v>10</v>
      </c>
      <c r="F167" s="22"/>
      <c r="G167" s="22"/>
      <c r="H167" s="22">
        <v>10</v>
      </c>
      <c r="I167" s="91">
        <v>5</v>
      </c>
      <c r="J167" s="22"/>
      <c r="K167" s="22">
        <v>5</v>
      </c>
      <c r="L167" s="22"/>
      <c r="M167" s="22">
        <v>10</v>
      </c>
      <c r="N167" s="22"/>
      <c r="O167" s="22">
        <v>5</v>
      </c>
      <c r="P167" s="22">
        <v>5</v>
      </c>
    </row>
    <row r="168" spans="1:16" ht="21.1">
      <c r="A168" s="55" t="s">
        <v>87</v>
      </c>
      <c r="B168" s="56"/>
      <c r="C168" s="59"/>
      <c r="D168" s="98"/>
      <c r="E168" s="16" t="s">
        <v>287</v>
      </c>
      <c r="F168" s="16">
        <v>19</v>
      </c>
      <c r="G168" s="16">
        <v>19</v>
      </c>
      <c r="H168" s="16">
        <v>5</v>
      </c>
      <c r="I168" s="90" t="s">
        <v>290</v>
      </c>
      <c r="J168" s="16" t="s">
        <v>340</v>
      </c>
      <c r="K168" s="16">
        <v>19</v>
      </c>
      <c r="L168" s="16">
        <v>20</v>
      </c>
      <c r="M168" s="16">
        <v>20</v>
      </c>
      <c r="N168" s="16">
        <v>4</v>
      </c>
      <c r="O168" s="16">
        <v>19</v>
      </c>
      <c r="P168" s="16" t="s">
        <v>290</v>
      </c>
    </row>
    <row r="169" spans="1:16">
      <c r="A169" s="51" t="s">
        <v>21</v>
      </c>
      <c r="B169" s="48">
        <f>SUM(D169:P169)</f>
        <v>5</v>
      </c>
      <c r="C169" s="57">
        <f>B169+7</f>
        <v>12</v>
      </c>
      <c r="D169" s="98"/>
      <c r="E169" s="16"/>
      <c r="F169" s="16"/>
      <c r="G169" s="16"/>
      <c r="H169" s="16">
        <v>1</v>
      </c>
      <c r="I169" s="90">
        <v>1</v>
      </c>
      <c r="J169" s="16">
        <v>1</v>
      </c>
      <c r="K169" s="16"/>
      <c r="L169" s="16"/>
      <c r="M169" s="16"/>
      <c r="N169" s="16">
        <v>1</v>
      </c>
      <c r="O169" s="16"/>
      <c r="P169" s="16">
        <v>1</v>
      </c>
    </row>
    <row r="170" spans="1:16">
      <c r="A170" s="51" t="s">
        <v>22</v>
      </c>
      <c r="B170" s="48">
        <f>SUM(D170:P170)</f>
        <v>7</v>
      </c>
      <c r="C170" s="57">
        <f>B170+2</f>
        <v>9</v>
      </c>
      <c r="D170" s="98"/>
      <c r="E170" s="16">
        <v>1</v>
      </c>
      <c r="F170" s="16">
        <v>1</v>
      </c>
      <c r="G170" s="16">
        <v>1</v>
      </c>
      <c r="H170" s="16"/>
      <c r="I170" s="90"/>
      <c r="J170" s="16"/>
      <c r="K170" s="16">
        <v>1</v>
      </c>
      <c r="L170" s="16">
        <v>1</v>
      </c>
      <c r="M170" s="16">
        <v>1</v>
      </c>
      <c r="N170" s="16"/>
      <c r="O170" s="16">
        <v>1</v>
      </c>
      <c r="P170" s="16"/>
    </row>
    <row r="171" spans="1:16">
      <c r="A171" s="47" t="s">
        <v>23</v>
      </c>
      <c r="B171" s="48">
        <f>B169+B170</f>
        <v>12</v>
      </c>
      <c r="C171" s="49">
        <f>C169+C170</f>
        <v>21</v>
      </c>
      <c r="D171" s="98"/>
      <c r="E171" s="16"/>
      <c r="F171" s="16"/>
      <c r="G171" s="16"/>
      <c r="H171" s="16"/>
      <c r="I171" s="90"/>
      <c r="J171" s="16"/>
      <c r="K171" s="16"/>
      <c r="L171" s="16"/>
      <c r="M171" s="16"/>
      <c r="N171" s="16"/>
      <c r="O171" s="16"/>
      <c r="P171" s="16"/>
    </row>
    <row r="172" spans="1:16">
      <c r="A172" s="51" t="s">
        <v>24</v>
      </c>
      <c r="B172" s="48">
        <f>SUM(D172:P172)</f>
        <v>2</v>
      </c>
      <c r="C172" s="57">
        <f>B172</f>
        <v>2</v>
      </c>
      <c r="D172" s="98"/>
      <c r="E172" s="16"/>
      <c r="F172" s="16">
        <v>1</v>
      </c>
      <c r="G172" s="16"/>
      <c r="H172" s="16"/>
      <c r="I172" s="90"/>
      <c r="J172" s="16"/>
      <c r="K172" s="16">
        <v>1</v>
      </c>
      <c r="L172" s="16"/>
      <c r="M172" s="16"/>
      <c r="N172" s="16"/>
      <c r="O172" s="16"/>
      <c r="P172" s="16"/>
    </row>
    <row r="173" spans="1:16" ht="16.3" thickBot="1">
      <c r="A173" s="58" t="s">
        <v>25</v>
      </c>
      <c r="B173" s="53">
        <f>SUM(D173:P173)</f>
        <v>10</v>
      </c>
      <c r="C173" s="60">
        <f>B173</f>
        <v>10</v>
      </c>
      <c r="D173" s="99"/>
      <c r="E173" s="22"/>
      <c r="F173" s="22">
        <v>5</v>
      </c>
      <c r="G173" s="22"/>
      <c r="H173" s="22"/>
      <c r="I173" s="91"/>
      <c r="J173" s="22"/>
      <c r="K173" s="22">
        <v>5</v>
      </c>
      <c r="L173" s="22"/>
      <c r="M173" s="22"/>
      <c r="N173" s="22"/>
      <c r="O173" s="22"/>
      <c r="P173" s="22"/>
    </row>
    <row r="174" spans="1:16" ht="21.1">
      <c r="A174" s="55" t="s">
        <v>196</v>
      </c>
      <c r="B174" s="56"/>
      <c r="C174" s="59"/>
      <c r="D174" s="98"/>
      <c r="E174" s="16"/>
      <c r="F174" s="16"/>
      <c r="G174" s="16" t="s">
        <v>288</v>
      </c>
      <c r="H174" s="16">
        <v>20</v>
      </c>
      <c r="I174" s="90">
        <v>20</v>
      </c>
      <c r="J174" s="16">
        <v>20</v>
      </c>
      <c r="K174" s="16">
        <v>20</v>
      </c>
      <c r="L174" s="16">
        <v>6</v>
      </c>
      <c r="M174" s="16" t="s">
        <v>340</v>
      </c>
      <c r="N174" s="16">
        <v>19</v>
      </c>
      <c r="O174" s="16">
        <v>20</v>
      </c>
      <c r="P174" s="16">
        <v>20</v>
      </c>
    </row>
    <row r="175" spans="1:16">
      <c r="A175" s="51" t="s">
        <v>21</v>
      </c>
      <c r="B175" s="48">
        <f>SUM(D175:P175)</f>
        <v>2</v>
      </c>
      <c r="C175" s="57">
        <f>B175+25</f>
        <v>27</v>
      </c>
      <c r="D175" s="98"/>
      <c r="E175" s="16"/>
      <c r="F175" s="16"/>
      <c r="G175" s="16"/>
      <c r="H175" s="16"/>
      <c r="I175" s="90"/>
      <c r="J175" s="16"/>
      <c r="K175" s="16"/>
      <c r="L175" s="16">
        <v>1</v>
      </c>
      <c r="M175" s="16">
        <v>1</v>
      </c>
      <c r="N175" s="16"/>
      <c r="O175" s="16"/>
      <c r="P175" s="16"/>
    </row>
    <row r="176" spans="1:16">
      <c r="A176" s="51" t="s">
        <v>22</v>
      </c>
      <c r="B176" s="48">
        <f>SUM(D176:P176)</f>
        <v>8</v>
      </c>
      <c r="C176" s="57">
        <f>B176+37</f>
        <v>45</v>
      </c>
      <c r="D176" s="98"/>
      <c r="E176" s="16"/>
      <c r="F176" s="16"/>
      <c r="G176" s="16">
        <v>1</v>
      </c>
      <c r="H176" s="16">
        <v>1</v>
      </c>
      <c r="I176" s="90">
        <v>1</v>
      </c>
      <c r="J176" s="16">
        <v>1</v>
      </c>
      <c r="K176" s="16">
        <v>1</v>
      </c>
      <c r="L176" s="16"/>
      <c r="M176" s="16"/>
      <c r="N176" s="16">
        <v>1</v>
      </c>
      <c r="O176" s="16">
        <v>1</v>
      </c>
      <c r="P176" s="16">
        <v>1</v>
      </c>
    </row>
    <row r="177" spans="1:16">
      <c r="A177" s="47" t="s">
        <v>23</v>
      </c>
      <c r="B177" s="48">
        <f>B175+B176</f>
        <v>10</v>
      </c>
      <c r="C177" s="49">
        <f>C175+C176</f>
        <v>72</v>
      </c>
      <c r="D177" s="98"/>
      <c r="E177" s="16"/>
      <c r="F177" s="16"/>
      <c r="G177" s="16"/>
      <c r="H177" s="16"/>
      <c r="I177" s="90"/>
      <c r="J177" s="16"/>
      <c r="K177" s="16"/>
      <c r="L177" s="16"/>
      <c r="M177" s="16"/>
      <c r="N177" s="16"/>
      <c r="O177" s="16"/>
      <c r="P177" s="16"/>
    </row>
    <row r="178" spans="1:16">
      <c r="A178" s="51" t="s">
        <v>24</v>
      </c>
      <c r="B178" s="48">
        <f>SUM(D178:P178)</f>
        <v>2</v>
      </c>
      <c r="C178" s="57">
        <f>B178+4</f>
        <v>6</v>
      </c>
      <c r="D178" s="98"/>
      <c r="E178" s="16"/>
      <c r="F178" s="16"/>
      <c r="G178" s="16">
        <v>1</v>
      </c>
      <c r="H178" s="16"/>
      <c r="I178" s="90"/>
      <c r="J178" s="16"/>
      <c r="K178" s="16"/>
      <c r="L178" s="16">
        <v>1</v>
      </c>
      <c r="M178" s="16"/>
      <c r="N178" s="16"/>
      <c r="O178" s="16"/>
      <c r="P178" s="16"/>
    </row>
    <row r="179" spans="1:16" ht="16.3" thickBot="1">
      <c r="A179" s="58" t="s">
        <v>25</v>
      </c>
      <c r="B179" s="53">
        <f>SUM(D179:P179)</f>
        <v>10</v>
      </c>
      <c r="C179" s="60">
        <f>B179+20</f>
        <v>30</v>
      </c>
      <c r="D179" s="99"/>
      <c r="E179" s="22"/>
      <c r="F179" s="22"/>
      <c r="G179" s="22">
        <v>5</v>
      </c>
      <c r="H179" s="22"/>
      <c r="I179" s="91"/>
      <c r="J179" s="22"/>
      <c r="K179" s="22"/>
      <c r="L179" s="22">
        <v>5</v>
      </c>
      <c r="M179" s="22"/>
      <c r="N179" s="22"/>
      <c r="O179" s="22"/>
      <c r="P179" s="22"/>
    </row>
    <row r="180" spans="1:16" ht="21.1">
      <c r="A180" s="55" t="s">
        <v>74</v>
      </c>
      <c r="B180" s="56"/>
      <c r="C180" s="59"/>
      <c r="D180" s="98"/>
      <c r="E180" s="16" t="s">
        <v>368</v>
      </c>
      <c r="F180" s="16">
        <v>7</v>
      </c>
      <c r="G180" s="16">
        <v>7</v>
      </c>
      <c r="H180" s="16"/>
      <c r="I180" s="90"/>
      <c r="J180" s="16" t="s">
        <v>322</v>
      </c>
      <c r="K180" s="16">
        <v>7</v>
      </c>
      <c r="L180" s="16" t="s">
        <v>322</v>
      </c>
      <c r="M180" s="16">
        <v>7</v>
      </c>
      <c r="N180" s="16" t="s">
        <v>393</v>
      </c>
      <c r="O180" s="16"/>
      <c r="P180" s="16"/>
    </row>
    <row r="181" spans="1:16">
      <c r="A181" s="51" t="s">
        <v>21</v>
      </c>
      <c r="B181" s="48">
        <f>SUM(D181:P181)+46</f>
        <v>54</v>
      </c>
      <c r="C181" s="57">
        <f>B181+20</f>
        <v>74</v>
      </c>
      <c r="D181" s="98"/>
      <c r="E181" s="16">
        <v>1</v>
      </c>
      <c r="F181" s="16">
        <v>1</v>
      </c>
      <c r="G181" s="16">
        <v>1</v>
      </c>
      <c r="H181" s="16"/>
      <c r="I181" s="90"/>
      <c r="J181" s="16">
        <v>1</v>
      </c>
      <c r="K181" s="16">
        <v>1</v>
      </c>
      <c r="L181" s="16">
        <v>1</v>
      </c>
      <c r="M181" s="16">
        <v>1</v>
      </c>
      <c r="N181" s="16">
        <v>1</v>
      </c>
      <c r="O181" s="16"/>
      <c r="P181" s="16"/>
    </row>
    <row r="182" spans="1:16">
      <c r="A182" s="51" t="s">
        <v>22</v>
      </c>
      <c r="B182" s="48">
        <f>SUM(D182:P182)+3</f>
        <v>3</v>
      </c>
      <c r="C182" s="57">
        <f>B182+2</f>
        <v>5</v>
      </c>
      <c r="D182" s="98"/>
      <c r="E182" s="16"/>
      <c r="F182" s="16"/>
      <c r="G182" s="16"/>
      <c r="H182" s="16"/>
      <c r="I182" s="90"/>
      <c r="J182" s="16"/>
      <c r="K182" s="16"/>
      <c r="L182" s="16"/>
      <c r="M182" s="16"/>
      <c r="N182" s="16"/>
      <c r="O182" s="16"/>
      <c r="P182" s="16"/>
    </row>
    <row r="183" spans="1:16">
      <c r="A183" s="47" t="s">
        <v>23</v>
      </c>
      <c r="B183" s="48">
        <f>B181+B182</f>
        <v>57</v>
      </c>
      <c r="C183" s="49">
        <f>C181+C182</f>
        <v>79</v>
      </c>
      <c r="D183" s="98"/>
      <c r="E183" s="16"/>
      <c r="F183" s="16"/>
      <c r="G183" s="16"/>
      <c r="H183" s="16"/>
      <c r="I183" s="90"/>
      <c r="J183" s="16"/>
      <c r="K183" s="16"/>
      <c r="L183" s="16"/>
      <c r="M183" s="16"/>
      <c r="N183" s="16"/>
      <c r="O183" s="16"/>
      <c r="P183" s="16"/>
    </row>
    <row r="184" spans="1:16">
      <c r="A184" s="51" t="s">
        <v>24</v>
      </c>
      <c r="B184" s="48">
        <f>SUM(D184:P184)+16</f>
        <v>19</v>
      </c>
      <c r="C184" s="57">
        <f>B184+2</f>
        <v>21</v>
      </c>
      <c r="D184" s="98"/>
      <c r="E184" s="16"/>
      <c r="F184" s="16"/>
      <c r="G184" s="16"/>
      <c r="H184" s="16"/>
      <c r="I184" s="90"/>
      <c r="J184" s="16">
        <v>2</v>
      </c>
      <c r="K184" s="16"/>
      <c r="L184" s="16">
        <v>1</v>
      </c>
      <c r="M184" s="16"/>
      <c r="N184" s="16"/>
      <c r="O184" s="16"/>
      <c r="P184" s="16"/>
    </row>
    <row r="185" spans="1:16" ht="16.3" thickBot="1">
      <c r="A185" s="58" t="s">
        <v>25</v>
      </c>
      <c r="B185" s="53">
        <f>SUM(D185:P185)+82</f>
        <v>97</v>
      </c>
      <c r="C185" s="60">
        <f>B185+14</f>
        <v>111</v>
      </c>
      <c r="D185" s="99"/>
      <c r="E185" s="22"/>
      <c r="F185" s="22"/>
      <c r="G185" s="22"/>
      <c r="H185" s="22"/>
      <c r="I185" s="91"/>
      <c r="J185" s="22">
        <v>10</v>
      </c>
      <c r="K185" s="22"/>
      <c r="L185" s="22">
        <v>5</v>
      </c>
      <c r="M185" s="22"/>
      <c r="N185" s="22"/>
      <c r="O185" s="22"/>
      <c r="P185" s="22"/>
    </row>
    <row r="186" spans="1:16" ht="21.1">
      <c r="A186" s="55" t="s">
        <v>197</v>
      </c>
      <c r="B186" s="56"/>
      <c r="C186" s="59"/>
      <c r="D186" s="98"/>
      <c r="E186" s="16"/>
      <c r="F186" s="16"/>
      <c r="G186" s="16"/>
      <c r="H186" s="16"/>
      <c r="I186" s="90"/>
      <c r="J186" s="16"/>
      <c r="K186" s="16"/>
      <c r="L186" s="16"/>
      <c r="M186" s="16"/>
      <c r="N186" s="16"/>
      <c r="O186" s="16"/>
      <c r="P186" s="16"/>
    </row>
    <row r="187" spans="1:16">
      <c r="A187" s="51" t="s">
        <v>21</v>
      </c>
      <c r="B187" s="48">
        <f>SUM(D187:P187)</f>
        <v>0</v>
      </c>
      <c r="C187" s="57">
        <f>B187+42</f>
        <v>42</v>
      </c>
      <c r="D187" s="98"/>
      <c r="E187" s="16"/>
      <c r="F187" s="16"/>
      <c r="G187" s="16"/>
      <c r="H187" s="16"/>
      <c r="I187" s="90"/>
      <c r="J187" s="16"/>
      <c r="K187" s="16"/>
      <c r="L187" s="16"/>
      <c r="M187" s="16"/>
      <c r="N187" s="16"/>
      <c r="O187" s="16"/>
      <c r="P187" s="16"/>
    </row>
    <row r="188" spans="1:16">
      <c r="A188" s="51" t="s">
        <v>22</v>
      </c>
      <c r="B188" s="48">
        <f>SUM(D188:P188)</f>
        <v>0</v>
      </c>
      <c r="C188" s="57">
        <f>B188+18</f>
        <v>18</v>
      </c>
      <c r="D188" s="98"/>
      <c r="E188" s="16"/>
      <c r="F188" s="16"/>
      <c r="G188" s="16"/>
      <c r="H188" s="16"/>
      <c r="I188" s="90"/>
      <c r="J188" s="16"/>
      <c r="K188" s="16"/>
      <c r="L188" s="16"/>
      <c r="M188" s="16"/>
      <c r="N188" s="16"/>
      <c r="O188" s="16"/>
      <c r="P188" s="16"/>
    </row>
    <row r="189" spans="1:16">
      <c r="A189" s="47" t="s">
        <v>23</v>
      </c>
      <c r="B189" s="48">
        <f>B187+B188</f>
        <v>0</v>
      </c>
      <c r="C189" s="49">
        <f>C187+C188</f>
        <v>60</v>
      </c>
      <c r="D189" s="98"/>
      <c r="E189" s="16"/>
      <c r="F189" s="16"/>
      <c r="G189" s="16"/>
      <c r="H189" s="16"/>
      <c r="I189" s="90"/>
      <c r="J189" s="16"/>
      <c r="K189" s="16"/>
      <c r="L189" s="16"/>
      <c r="M189" s="16"/>
      <c r="N189" s="16"/>
      <c r="O189" s="16"/>
      <c r="P189" s="16"/>
    </row>
    <row r="190" spans="1:16">
      <c r="A190" s="51" t="s">
        <v>24</v>
      </c>
      <c r="B190" s="48">
        <f>SUM(D190:P190)</f>
        <v>0</v>
      </c>
      <c r="C190" s="57">
        <f>B190+7</f>
        <v>7</v>
      </c>
      <c r="D190" s="98"/>
      <c r="E190" s="16"/>
      <c r="F190" s="16"/>
      <c r="G190" s="16"/>
      <c r="H190" s="16"/>
      <c r="I190" s="90"/>
      <c r="J190" s="16"/>
      <c r="K190" s="16"/>
      <c r="L190" s="16"/>
      <c r="M190" s="16"/>
      <c r="N190" s="16"/>
      <c r="O190" s="16"/>
      <c r="P190" s="16"/>
    </row>
    <row r="191" spans="1:16" ht="16.3" thickBot="1">
      <c r="A191" s="58" t="s">
        <v>25</v>
      </c>
      <c r="B191" s="53">
        <f>SUM(D191:P191)</f>
        <v>0</v>
      </c>
      <c r="C191" s="60">
        <f>B191+35</f>
        <v>35</v>
      </c>
      <c r="D191" s="99"/>
      <c r="E191" s="22"/>
      <c r="F191" s="22"/>
      <c r="G191" s="22"/>
      <c r="H191" s="22"/>
      <c r="I191" s="91"/>
      <c r="J191" s="22"/>
      <c r="K191" s="22"/>
      <c r="L191" s="22"/>
      <c r="M191" s="22"/>
      <c r="N191" s="22"/>
      <c r="O191" s="22"/>
      <c r="P191" s="22"/>
    </row>
    <row r="192" spans="1:16" ht="21.1">
      <c r="A192" s="55" t="s">
        <v>77</v>
      </c>
      <c r="B192" s="56"/>
      <c r="C192" s="59"/>
      <c r="D192" s="98"/>
      <c r="E192" s="16" t="s">
        <v>318</v>
      </c>
      <c r="F192" s="16" t="s">
        <v>319</v>
      </c>
      <c r="G192" s="16" t="s">
        <v>319</v>
      </c>
      <c r="H192" s="16" t="s">
        <v>322</v>
      </c>
      <c r="I192" s="90" t="s">
        <v>322</v>
      </c>
      <c r="J192" s="16"/>
      <c r="K192" s="16" t="s">
        <v>318</v>
      </c>
      <c r="L192" s="16"/>
      <c r="M192" s="16" t="s">
        <v>319</v>
      </c>
      <c r="N192" s="16">
        <v>20</v>
      </c>
      <c r="O192" s="16" t="s">
        <v>322</v>
      </c>
      <c r="P192" s="16" t="s">
        <v>322</v>
      </c>
    </row>
    <row r="193" spans="1:16">
      <c r="A193" s="51" t="s">
        <v>21</v>
      </c>
      <c r="B193" s="48">
        <f>SUM(D193:P193)+20</f>
        <v>29</v>
      </c>
      <c r="C193" s="57">
        <f>B193+51</f>
        <v>80</v>
      </c>
      <c r="D193" s="98"/>
      <c r="E193" s="16">
        <v>1</v>
      </c>
      <c r="F193" s="16">
        <v>1</v>
      </c>
      <c r="G193" s="16">
        <v>1</v>
      </c>
      <c r="H193" s="16">
        <v>1</v>
      </c>
      <c r="I193" s="90">
        <v>1</v>
      </c>
      <c r="J193" s="16"/>
      <c r="K193" s="16">
        <v>1</v>
      </c>
      <c r="L193" s="16"/>
      <c r="M193" s="16">
        <v>1</v>
      </c>
      <c r="N193" s="16"/>
      <c r="O193" s="16">
        <v>1</v>
      </c>
      <c r="P193" s="16">
        <v>1</v>
      </c>
    </row>
    <row r="194" spans="1:16">
      <c r="A194" s="51" t="s">
        <v>22</v>
      </c>
      <c r="B194" s="48">
        <f>SUM(D194:P194)+8</f>
        <v>9</v>
      </c>
      <c r="C194" s="57">
        <f>B194+3</f>
        <v>12</v>
      </c>
      <c r="D194" s="98"/>
      <c r="E194" s="16"/>
      <c r="F194" s="16"/>
      <c r="G194" s="16"/>
      <c r="H194" s="16"/>
      <c r="I194" s="90"/>
      <c r="J194" s="16"/>
      <c r="K194" s="16"/>
      <c r="L194" s="16"/>
      <c r="M194" s="16"/>
      <c r="N194" s="16">
        <v>1</v>
      </c>
      <c r="O194" s="16"/>
      <c r="P194" s="16"/>
    </row>
    <row r="195" spans="1:16">
      <c r="A195" s="47" t="s">
        <v>23</v>
      </c>
      <c r="B195" s="48">
        <f>B193+B194</f>
        <v>38</v>
      </c>
      <c r="C195" s="49">
        <f>C193+C194</f>
        <v>92</v>
      </c>
      <c r="D195" s="98"/>
      <c r="E195" s="16"/>
      <c r="F195" s="16"/>
      <c r="G195" s="16"/>
      <c r="H195" s="16"/>
      <c r="I195" s="90"/>
      <c r="J195" s="16"/>
      <c r="K195" s="16"/>
      <c r="L195" s="16"/>
      <c r="M195" s="16"/>
      <c r="N195" s="16"/>
      <c r="O195" s="16"/>
      <c r="P195" s="16"/>
    </row>
    <row r="196" spans="1:16">
      <c r="A196" s="51" t="s">
        <v>24</v>
      </c>
      <c r="B196" s="48">
        <f>SUM(D196:P196)+2</f>
        <v>6</v>
      </c>
      <c r="C196" s="57">
        <f>B196+5</f>
        <v>11</v>
      </c>
      <c r="D196" s="98"/>
      <c r="E196" s="16"/>
      <c r="F196" s="16">
        <v>2</v>
      </c>
      <c r="G196" s="16"/>
      <c r="H196" s="16">
        <v>1</v>
      </c>
      <c r="I196" s="90"/>
      <c r="J196" s="16"/>
      <c r="K196" s="16"/>
      <c r="L196" s="16"/>
      <c r="M196" s="16"/>
      <c r="N196" s="16"/>
      <c r="O196" s="16">
        <v>1</v>
      </c>
      <c r="P196" s="16"/>
    </row>
    <row r="197" spans="1:16" ht="16.3" thickBot="1">
      <c r="A197" s="58" t="s">
        <v>25</v>
      </c>
      <c r="B197" s="53">
        <f>SUM(D197:P197)+10</f>
        <v>30</v>
      </c>
      <c r="C197" s="60">
        <f>B197+25</f>
        <v>55</v>
      </c>
      <c r="D197" s="99"/>
      <c r="E197" s="22"/>
      <c r="F197" s="22">
        <v>10</v>
      </c>
      <c r="G197" s="22"/>
      <c r="H197" s="22">
        <v>5</v>
      </c>
      <c r="I197" s="91"/>
      <c r="J197" s="22"/>
      <c r="K197" s="22"/>
      <c r="L197" s="22"/>
      <c r="M197" s="22"/>
      <c r="N197" s="22"/>
      <c r="O197" s="22">
        <v>5</v>
      </c>
      <c r="P197" s="22"/>
    </row>
    <row r="198" spans="1:16" ht="21.1">
      <c r="A198" s="55" t="s">
        <v>75</v>
      </c>
      <c r="B198" s="56"/>
      <c r="C198" s="59"/>
      <c r="D198" s="98"/>
      <c r="E198" s="16">
        <v>20</v>
      </c>
      <c r="F198" s="16">
        <v>20</v>
      </c>
      <c r="G198" s="16"/>
      <c r="H198" s="16">
        <v>19</v>
      </c>
      <c r="I198" s="90">
        <v>19</v>
      </c>
      <c r="J198" s="16">
        <v>19</v>
      </c>
      <c r="K198" s="16"/>
      <c r="L198" s="16" t="s">
        <v>276</v>
      </c>
      <c r="M198" s="16"/>
      <c r="N198" s="16" t="s">
        <v>276</v>
      </c>
      <c r="O198" s="16">
        <v>8</v>
      </c>
      <c r="P198" s="16">
        <v>8</v>
      </c>
    </row>
    <row r="199" spans="1:16">
      <c r="A199" s="51" t="s">
        <v>21</v>
      </c>
      <c r="B199" s="48">
        <f>SUM(D199:P199)</f>
        <v>4</v>
      </c>
      <c r="C199" s="57">
        <f>B199</f>
        <v>4</v>
      </c>
      <c r="D199" s="98"/>
      <c r="E199" s="16"/>
      <c r="F199" s="16"/>
      <c r="G199" s="16"/>
      <c r="H199" s="16"/>
      <c r="I199" s="90"/>
      <c r="J199" s="16"/>
      <c r="K199" s="16"/>
      <c r="L199" s="16">
        <v>1</v>
      </c>
      <c r="M199" s="16"/>
      <c r="N199" s="16">
        <v>1</v>
      </c>
      <c r="O199" s="16">
        <v>1</v>
      </c>
      <c r="P199" s="16">
        <v>1</v>
      </c>
    </row>
    <row r="200" spans="1:16">
      <c r="A200" s="51" t="s">
        <v>22</v>
      </c>
      <c r="B200" s="48">
        <f>SUM(D200:P200)+1</f>
        <v>6</v>
      </c>
      <c r="C200" s="57">
        <f>B200</f>
        <v>6</v>
      </c>
      <c r="D200" s="98"/>
      <c r="E200" s="16">
        <v>1</v>
      </c>
      <c r="F200" s="16">
        <v>1</v>
      </c>
      <c r="G200" s="16"/>
      <c r="H200" s="16">
        <v>1</v>
      </c>
      <c r="I200" s="90">
        <v>1</v>
      </c>
      <c r="J200" s="16">
        <v>1</v>
      </c>
      <c r="K200" s="16"/>
      <c r="L200" s="16"/>
      <c r="M200" s="16"/>
      <c r="N200" s="16"/>
      <c r="O200" s="16"/>
      <c r="P200" s="16"/>
    </row>
    <row r="201" spans="1:16">
      <c r="A201" s="47" t="s">
        <v>23</v>
      </c>
      <c r="B201" s="48">
        <f>B199+B200</f>
        <v>10</v>
      </c>
      <c r="C201" s="49">
        <f>C199+C200</f>
        <v>10</v>
      </c>
      <c r="D201" s="98"/>
      <c r="E201" s="16"/>
      <c r="F201" s="16"/>
      <c r="G201" s="16"/>
      <c r="H201" s="16"/>
      <c r="I201" s="90"/>
      <c r="J201" s="16"/>
      <c r="K201" s="16"/>
      <c r="L201" s="16"/>
      <c r="M201" s="16"/>
      <c r="N201" s="16"/>
      <c r="O201" s="16"/>
      <c r="P201" s="16"/>
    </row>
    <row r="202" spans="1:16">
      <c r="A202" s="51" t="s">
        <v>24</v>
      </c>
      <c r="B202" s="48">
        <f>SUM(D202:P202)</f>
        <v>3</v>
      </c>
      <c r="C202" s="57">
        <f>B202</f>
        <v>3</v>
      </c>
      <c r="D202" s="98"/>
      <c r="E202" s="16"/>
      <c r="F202" s="16"/>
      <c r="G202" s="16"/>
      <c r="H202" s="16"/>
      <c r="I202" s="90"/>
      <c r="J202" s="16">
        <v>1</v>
      </c>
      <c r="K202" s="16"/>
      <c r="L202" s="16">
        <v>1</v>
      </c>
      <c r="M202" s="16"/>
      <c r="N202" s="16"/>
      <c r="O202" s="16">
        <v>1</v>
      </c>
      <c r="P202" s="16"/>
    </row>
    <row r="203" spans="1:16" ht="16.3" thickBot="1">
      <c r="A203" s="58" t="s">
        <v>25</v>
      </c>
      <c r="B203" s="53">
        <f>SUM(D203:P203)</f>
        <v>15</v>
      </c>
      <c r="C203" s="57">
        <f>B203</f>
        <v>15</v>
      </c>
      <c r="D203" s="99"/>
      <c r="E203" s="22"/>
      <c r="F203" s="22"/>
      <c r="G203" s="22"/>
      <c r="H203" s="22"/>
      <c r="I203" s="91"/>
      <c r="J203" s="22">
        <v>5</v>
      </c>
      <c r="K203" s="22"/>
      <c r="L203" s="22">
        <v>5</v>
      </c>
      <c r="M203" s="22"/>
      <c r="N203" s="22"/>
      <c r="O203" s="22">
        <v>5</v>
      </c>
      <c r="P203" s="22"/>
    </row>
    <row r="204" spans="1:16" ht="21.1">
      <c r="A204" s="55" t="s">
        <v>76</v>
      </c>
      <c r="B204" s="56"/>
      <c r="C204" s="59"/>
      <c r="D204" s="98"/>
      <c r="E204" s="16"/>
      <c r="F204" s="16"/>
      <c r="G204" s="16"/>
      <c r="H204" s="16">
        <v>8</v>
      </c>
      <c r="I204" s="90">
        <v>8</v>
      </c>
      <c r="J204" s="16" t="s">
        <v>276</v>
      </c>
      <c r="K204" s="16"/>
      <c r="L204" s="16"/>
      <c r="M204" s="16"/>
      <c r="N204" s="16"/>
      <c r="O204" s="16"/>
      <c r="P204" s="16"/>
    </row>
    <row r="205" spans="1:16">
      <c r="A205" s="51" t="s">
        <v>21</v>
      </c>
      <c r="B205" s="48">
        <f>SUM(D205:P205)+3</f>
        <v>6</v>
      </c>
      <c r="C205" s="57">
        <f>B205</f>
        <v>6</v>
      </c>
      <c r="D205" s="98"/>
      <c r="E205" s="16"/>
      <c r="F205" s="16"/>
      <c r="G205" s="16"/>
      <c r="H205" s="16">
        <v>1</v>
      </c>
      <c r="I205" s="90">
        <v>1</v>
      </c>
      <c r="J205" s="16">
        <v>1</v>
      </c>
      <c r="K205" s="16"/>
      <c r="L205" s="16"/>
      <c r="M205" s="16"/>
      <c r="N205" s="16"/>
      <c r="O205" s="16"/>
      <c r="P205" s="16"/>
    </row>
    <row r="206" spans="1:16">
      <c r="A206" s="51" t="s">
        <v>22</v>
      </c>
      <c r="B206" s="48">
        <f>SUM(D206:P206)+10</f>
        <v>10</v>
      </c>
      <c r="C206" s="57">
        <f>B206</f>
        <v>10</v>
      </c>
      <c r="D206" s="98"/>
      <c r="E206" s="16"/>
      <c r="F206" s="16"/>
      <c r="G206" s="16"/>
      <c r="H206" s="16"/>
      <c r="I206" s="90"/>
      <c r="J206" s="16"/>
      <c r="K206" s="16"/>
      <c r="L206" s="16"/>
      <c r="M206" s="16"/>
      <c r="N206" s="16"/>
      <c r="O206" s="16"/>
      <c r="P206" s="16"/>
    </row>
    <row r="207" spans="1:16">
      <c r="A207" s="47" t="s">
        <v>23</v>
      </c>
      <c r="B207" s="48">
        <f>B205+B206</f>
        <v>16</v>
      </c>
      <c r="C207" s="49">
        <f>C205+C206</f>
        <v>16</v>
      </c>
      <c r="D207" s="98"/>
      <c r="E207" s="16"/>
      <c r="F207" s="16"/>
      <c r="G207" s="16"/>
      <c r="H207" s="16"/>
      <c r="I207" s="90"/>
      <c r="J207" s="16"/>
      <c r="K207" s="16"/>
      <c r="L207" s="16"/>
      <c r="M207" s="16"/>
      <c r="N207" s="16"/>
      <c r="O207" s="16"/>
      <c r="P207" s="16"/>
    </row>
    <row r="208" spans="1:16">
      <c r="A208" s="51" t="s">
        <v>24</v>
      </c>
      <c r="B208" s="48">
        <f>SUM(D208:P208)</f>
        <v>2</v>
      </c>
      <c r="C208" s="57">
        <f>B208</f>
        <v>2</v>
      </c>
      <c r="D208" s="98"/>
      <c r="E208" s="16"/>
      <c r="F208" s="16"/>
      <c r="G208" s="16"/>
      <c r="H208" s="16">
        <v>1</v>
      </c>
      <c r="I208" s="90"/>
      <c r="J208" s="16">
        <v>1</v>
      </c>
      <c r="K208" s="16"/>
      <c r="L208" s="16"/>
      <c r="M208" s="16"/>
      <c r="N208" s="16"/>
      <c r="O208" s="16"/>
      <c r="P208" s="16"/>
    </row>
    <row r="209" spans="1:16" ht="16.3" thickBot="1">
      <c r="A209" s="58" t="s">
        <v>25</v>
      </c>
      <c r="B209" s="53">
        <f>SUM(D209:P209)</f>
        <v>10</v>
      </c>
      <c r="C209" s="60">
        <f>B209</f>
        <v>10</v>
      </c>
      <c r="D209" s="99"/>
      <c r="E209" s="22"/>
      <c r="F209" s="22"/>
      <c r="G209" s="22"/>
      <c r="H209" s="22">
        <v>5</v>
      </c>
      <c r="I209" s="91"/>
      <c r="J209" s="22">
        <v>5</v>
      </c>
      <c r="K209" s="22"/>
      <c r="L209" s="22"/>
      <c r="M209" s="22"/>
      <c r="N209" s="22"/>
      <c r="O209" s="22"/>
      <c r="P209" s="22"/>
    </row>
    <row r="210" spans="1:16" ht="21.1">
      <c r="A210" s="55" t="s">
        <v>44</v>
      </c>
      <c r="B210" s="56"/>
      <c r="C210" s="59"/>
      <c r="D210" s="98"/>
      <c r="E210" s="16"/>
      <c r="F210" s="16"/>
      <c r="G210" s="16"/>
      <c r="H210" s="16"/>
      <c r="I210" s="90"/>
      <c r="J210" s="16"/>
      <c r="K210" s="16"/>
      <c r="L210" s="16"/>
      <c r="M210" s="16"/>
      <c r="N210" s="16"/>
      <c r="O210" s="25"/>
      <c r="P210" s="25"/>
    </row>
    <row r="211" spans="1:16">
      <c r="A211" s="51" t="s">
        <v>24</v>
      </c>
      <c r="B211" s="48">
        <f>SUM(D211:P211)</f>
        <v>2</v>
      </c>
      <c r="C211" s="59"/>
      <c r="D211" s="98"/>
      <c r="E211" s="16">
        <v>1</v>
      </c>
      <c r="F211" s="16"/>
      <c r="G211" s="16"/>
      <c r="H211" s="16"/>
      <c r="I211" s="90"/>
      <c r="J211" s="16"/>
      <c r="K211" s="16"/>
      <c r="L211" s="16"/>
      <c r="M211" s="16"/>
      <c r="N211" s="16">
        <v>1</v>
      </c>
      <c r="O211" s="16"/>
      <c r="P211" s="16"/>
    </row>
    <row r="212" spans="1:16" ht="16.3" thickBot="1">
      <c r="A212" s="58" t="s">
        <v>25</v>
      </c>
      <c r="B212" s="48">
        <f>SUM(D212:P212)</f>
        <v>14</v>
      </c>
      <c r="C212" s="61"/>
      <c r="D212" s="101"/>
      <c r="E212" s="36">
        <v>7</v>
      </c>
      <c r="F212" s="36"/>
      <c r="G212" s="36"/>
      <c r="H212" s="36"/>
      <c r="I212" s="94"/>
      <c r="J212" s="36"/>
      <c r="K212" s="36"/>
      <c r="L212" s="36"/>
      <c r="M212" s="36"/>
      <c r="N212" s="36">
        <v>7</v>
      </c>
      <c r="O212" s="36"/>
      <c r="P212" s="36"/>
    </row>
    <row r="213" spans="1:16" ht="23.8">
      <c r="A213" s="37"/>
      <c r="B213" s="37"/>
      <c r="C213" s="39" t="s">
        <v>45</v>
      </c>
      <c r="D213" s="102"/>
      <c r="E213" s="40"/>
      <c r="F213" s="40"/>
      <c r="G213" s="40"/>
      <c r="H213" s="40"/>
      <c r="I213" s="40"/>
      <c r="J213" s="40"/>
      <c r="K213" s="40"/>
      <c r="L213" s="40"/>
      <c r="M213" s="62"/>
      <c r="N213" s="62"/>
      <c r="O213" s="40"/>
      <c r="P213" s="40"/>
    </row>
    <row r="214" spans="1:16" ht="16.3">
      <c r="A214" s="37"/>
      <c r="B214" s="37"/>
      <c r="C214" s="42" t="s">
        <v>21</v>
      </c>
      <c r="D214" s="102" t="str">
        <f t="shared" ref="D214:P217" si="5">IF(SUMIF($A$4:$A$212,$C214,D$4:D$212)=0,"",SUMIF($A$4:$A$212,$C214,D$4:D$212))</f>
        <v/>
      </c>
      <c r="E214" s="40">
        <f t="shared" si="5"/>
        <v>15</v>
      </c>
      <c r="F214" s="40">
        <f t="shared" si="5"/>
        <v>15</v>
      </c>
      <c r="G214" s="40">
        <f t="shared" si="5"/>
        <v>15</v>
      </c>
      <c r="H214" s="40">
        <f t="shared" si="5"/>
        <v>15</v>
      </c>
      <c r="I214" s="40">
        <f t="shared" si="5"/>
        <v>15</v>
      </c>
      <c r="J214" s="40">
        <f t="shared" si="5"/>
        <v>15</v>
      </c>
      <c r="K214" s="40">
        <f t="shared" si="5"/>
        <v>15</v>
      </c>
      <c r="L214" s="40">
        <f t="shared" si="5"/>
        <v>15</v>
      </c>
      <c r="M214" s="40">
        <f t="shared" si="5"/>
        <v>15</v>
      </c>
      <c r="N214" s="40">
        <f t="shared" si="5"/>
        <v>15</v>
      </c>
      <c r="O214" s="40">
        <f t="shared" si="5"/>
        <v>15</v>
      </c>
      <c r="P214" s="40">
        <f t="shared" si="5"/>
        <v>15</v>
      </c>
    </row>
    <row r="215" spans="1:16" ht="16.3">
      <c r="A215" s="37"/>
      <c r="B215" s="37"/>
      <c r="C215" s="42" t="s">
        <v>22</v>
      </c>
      <c r="D215" s="102" t="str">
        <f t="shared" si="5"/>
        <v/>
      </c>
      <c r="E215" s="40">
        <f t="shared" si="5"/>
        <v>8</v>
      </c>
      <c r="F215" s="40">
        <f t="shared" si="5"/>
        <v>8</v>
      </c>
      <c r="G215" s="40">
        <f t="shared" si="5"/>
        <v>8</v>
      </c>
      <c r="H215" s="40">
        <f t="shared" si="5"/>
        <v>7</v>
      </c>
      <c r="I215" s="40">
        <f t="shared" si="5"/>
        <v>8</v>
      </c>
      <c r="J215" s="40">
        <f t="shared" si="5"/>
        <v>7</v>
      </c>
      <c r="K215" s="40">
        <f t="shared" si="5"/>
        <v>5</v>
      </c>
      <c r="L215" s="40">
        <f t="shared" si="5"/>
        <v>8</v>
      </c>
      <c r="M215" s="40">
        <f t="shared" si="5"/>
        <v>6</v>
      </c>
      <c r="N215" s="40">
        <f t="shared" si="5"/>
        <v>8</v>
      </c>
      <c r="O215" s="40">
        <f t="shared" si="5"/>
        <v>8</v>
      </c>
      <c r="P215" s="40">
        <f t="shared" si="5"/>
        <v>7</v>
      </c>
    </row>
    <row r="216" spans="1:16" ht="16.3">
      <c r="A216" s="37"/>
      <c r="B216" s="37"/>
      <c r="C216" s="42" t="s">
        <v>24</v>
      </c>
      <c r="D216" s="102" t="str">
        <f t="shared" si="5"/>
        <v/>
      </c>
      <c r="E216" s="40">
        <f t="shared" si="5"/>
        <v>5</v>
      </c>
      <c r="F216" s="40">
        <f t="shared" si="5"/>
        <v>8</v>
      </c>
      <c r="G216" s="40">
        <f t="shared" si="5"/>
        <v>8</v>
      </c>
      <c r="H216" s="40">
        <f t="shared" si="5"/>
        <v>9</v>
      </c>
      <c r="I216" s="40">
        <f t="shared" si="5"/>
        <v>6</v>
      </c>
      <c r="J216" s="40">
        <f t="shared" si="5"/>
        <v>9</v>
      </c>
      <c r="K216" s="40">
        <f t="shared" si="5"/>
        <v>5</v>
      </c>
      <c r="L216" s="40">
        <f t="shared" si="5"/>
        <v>9</v>
      </c>
      <c r="M216" s="40">
        <f t="shared" si="5"/>
        <v>5</v>
      </c>
      <c r="N216" s="40">
        <f t="shared" si="5"/>
        <v>5</v>
      </c>
      <c r="O216" s="40">
        <f t="shared" si="5"/>
        <v>8</v>
      </c>
      <c r="P216" s="40">
        <f t="shared" si="5"/>
        <v>4</v>
      </c>
    </row>
    <row r="217" spans="1:16" ht="16.3">
      <c r="A217" s="37"/>
      <c r="B217" s="37"/>
      <c r="C217" s="42" t="s">
        <v>25</v>
      </c>
      <c r="D217" s="102" t="str">
        <f t="shared" si="5"/>
        <v/>
      </c>
      <c r="E217" s="40">
        <f t="shared" si="5"/>
        <v>33</v>
      </c>
      <c r="F217" s="40">
        <f t="shared" si="5"/>
        <v>48</v>
      </c>
      <c r="G217" s="40">
        <f t="shared" si="5"/>
        <v>50</v>
      </c>
      <c r="H217" s="40">
        <f t="shared" si="5"/>
        <v>59</v>
      </c>
      <c r="I217" s="40">
        <f t="shared" si="5"/>
        <v>49</v>
      </c>
      <c r="J217" s="40">
        <f t="shared" si="5"/>
        <v>61</v>
      </c>
      <c r="K217" s="40">
        <f t="shared" si="5"/>
        <v>36</v>
      </c>
      <c r="L217" s="40">
        <f t="shared" si="5"/>
        <v>57</v>
      </c>
      <c r="M217" s="40">
        <f t="shared" si="5"/>
        <v>33</v>
      </c>
      <c r="N217" s="40">
        <f t="shared" si="5"/>
        <v>35</v>
      </c>
      <c r="O217" s="40">
        <f t="shared" si="5"/>
        <v>59</v>
      </c>
      <c r="P217" s="40">
        <f t="shared" si="5"/>
        <v>35</v>
      </c>
    </row>
  </sheetData>
  <mergeCells count="3">
    <mergeCell ref="A1:A3"/>
    <mergeCell ref="B1:C1"/>
    <mergeCell ref="B2:C2"/>
  </mergeCells>
  <pageMargins left="0.7" right="0.7" top="0.75" bottom="0.75" header="0.3" footer="0.3"/>
  <ignoredErrors>
    <ignoredError sqref="C183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1F38D-DC3B-2A4A-8693-A002235797B2}">
  <dimension ref="A1:N239"/>
  <sheetViews>
    <sheetView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sqref="A1:A3"/>
    </sheetView>
  </sheetViews>
  <sheetFormatPr defaultColWidth="11.19921875" defaultRowHeight="15.65"/>
  <cols>
    <col min="1" max="1" width="36.19921875" bestFit="1" customWidth="1"/>
  </cols>
  <sheetData>
    <row r="1" spans="1:14">
      <c r="A1" s="156" t="s">
        <v>130</v>
      </c>
      <c r="B1" s="141" t="s">
        <v>0</v>
      </c>
      <c r="C1" s="142"/>
      <c r="D1" s="1" t="s">
        <v>141</v>
      </c>
      <c r="E1" s="1" t="s">
        <v>142</v>
      </c>
      <c r="F1" s="1" t="s">
        <v>89</v>
      </c>
      <c r="G1" s="1" t="s">
        <v>90</v>
      </c>
      <c r="H1" s="1" t="s">
        <v>91</v>
      </c>
      <c r="I1" s="1" t="s">
        <v>5</v>
      </c>
      <c r="J1" s="1" t="s">
        <v>6</v>
      </c>
      <c r="K1" s="1" t="s">
        <v>52</v>
      </c>
      <c r="L1" s="1" t="s">
        <v>53</v>
      </c>
      <c r="M1" s="1" t="s">
        <v>54</v>
      </c>
      <c r="N1" s="1" t="s">
        <v>55</v>
      </c>
    </row>
    <row r="2" spans="1:14">
      <c r="A2" s="157"/>
      <c r="B2" s="143" t="s">
        <v>11</v>
      </c>
      <c r="C2" s="148"/>
      <c r="D2" s="116"/>
      <c r="E2" s="68">
        <v>38078</v>
      </c>
      <c r="F2" s="68">
        <v>40634</v>
      </c>
      <c r="G2" s="68">
        <v>43556</v>
      </c>
      <c r="H2" s="68">
        <v>46113</v>
      </c>
      <c r="I2" s="68">
        <v>37742</v>
      </c>
      <c r="J2" s="68">
        <v>39934</v>
      </c>
      <c r="K2" s="68">
        <v>42856</v>
      </c>
      <c r="L2" s="68">
        <v>45047</v>
      </c>
      <c r="M2" s="68">
        <v>47969</v>
      </c>
      <c r="N2" s="68">
        <v>39234</v>
      </c>
    </row>
    <row r="3" spans="1:14" ht="16.3" thickBot="1">
      <c r="A3" s="158"/>
      <c r="B3" s="71" t="s">
        <v>92</v>
      </c>
      <c r="C3" s="63" t="s">
        <v>13</v>
      </c>
      <c r="D3" s="117"/>
      <c r="E3" s="131" t="s">
        <v>133</v>
      </c>
      <c r="F3" s="133" t="s">
        <v>19</v>
      </c>
      <c r="G3" s="133" t="s">
        <v>16</v>
      </c>
      <c r="H3" s="134" t="s">
        <v>57</v>
      </c>
      <c r="I3" s="133" t="s">
        <v>18</v>
      </c>
      <c r="J3" s="134" t="s">
        <v>135</v>
      </c>
      <c r="K3" s="133" t="s">
        <v>14</v>
      </c>
      <c r="L3" s="134" t="s">
        <v>59</v>
      </c>
      <c r="M3" s="133" t="s">
        <v>15</v>
      </c>
      <c r="N3" s="133" t="s">
        <v>20</v>
      </c>
    </row>
    <row r="4" spans="1:14" ht="21.1">
      <c r="A4" s="46" t="s">
        <v>395</v>
      </c>
      <c r="B4" s="72"/>
      <c r="C4" s="33"/>
      <c r="D4" s="118"/>
      <c r="E4" s="105"/>
      <c r="F4" s="69"/>
      <c r="G4" s="69"/>
      <c r="H4" s="69"/>
      <c r="I4" s="69"/>
      <c r="J4" s="69"/>
      <c r="K4" s="69"/>
      <c r="L4" s="69"/>
      <c r="M4" s="69"/>
      <c r="N4" s="69">
        <v>11</v>
      </c>
    </row>
    <row r="5" spans="1:14">
      <c r="A5" s="47" t="s">
        <v>21</v>
      </c>
      <c r="B5" s="73">
        <f>SUM(D5:N5)+57</f>
        <v>58</v>
      </c>
      <c r="C5" s="30">
        <f>B5+16</f>
        <v>74</v>
      </c>
      <c r="D5" s="110"/>
      <c r="E5" s="93"/>
      <c r="F5" s="50"/>
      <c r="G5" s="50"/>
      <c r="H5" s="50"/>
      <c r="I5" s="50"/>
      <c r="J5" s="50"/>
      <c r="K5" s="50"/>
      <c r="L5" s="50"/>
      <c r="M5" s="50"/>
      <c r="N5" s="50">
        <v>1</v>
      </c>
    </row>
    <row r="6" spans="1:14">
      <c r="A6" s="47" t="s">
        <v>22</v>
      </c>
      <c r="B6" s="73">
        <f>SUM(D6:N6)+1</f>
        <v>1</v>
      </c>
      <c r="C6" s="30">
        <f t="shared" ref="C6" si="0">B6</f>
        <v>1</v>
      </c>
      <c r="D6" s="110"/>
      <c r="E6" s="93"/>
      <c r="F6" s="50"/>
      <c r="G6" s="50"/>
      <c r="H6" s="50"/>
      <c r="I6" s="50"/>
      <c r="J6" s="50"/>
      <c r="K6" s="50"/>
      <c r="L6" s="50"/>
      <c r="M6" s="50"/>
      <c r="N6" s="50"/>
    </row>
    <row r="7" spans="1:14">
      <c r="A7" s="47" t="s">
        <v>23</v>
      </c>
      <c r="B7" s="73">
        <f>B5+B6</f>
        <v>59</v>
      </c>
      <c r="C7" s="30">
        <f>C5+C6</f>
        <v>75</v>
      </c>
      <c r="D7" s="110"/>
      <c r="E7" s="93"/>
      <c r="F7" s="50"/>
      <c r="G7" s="50"/>
      <c r="H7" s="50"/>
      <c r="I7" s="50"/>
      <c r="J7" s="50"/>
      <c r="K7" s="50"/>
      <c r="L7" s="50"/>
      <c r="M7" s="50"/>
      <c r="N7" s="50"/>
    </row>
    <row r="8" spans="1:14">
      <c r="A8" s="47" t="s">
        <v>24</v>
      </c>
      <c r="B8" s="73">
        <f>SUM(D8:N8)+40</f>
        <v>40</v>
      </c>
      <c r="C8" s="30">
        <f>B8+6</f>
        <v>46</v>
      </c>
      <c r="D8" s="110"/>
      <c r="E8" s="93"/>
      <c r="F8" s="50"/>
      <c r="G8" s="50"/>
      <c r="H8" s="50"/>
      <c r="I8" s="50"/>
      <c r="J8" s="50"/>
      <c r="K8" s="50"/>
      <c r="L8" s="50"/>
      <c r="M8" s="50"/>
      <c r="N8" s="50"/>
    </row>
    <row r="9" spans="1:14" ht="16.3" thickBot="1">
      <c r="A9" s="52" t="s">
        <v>25</v>
      </c>
      <c r="B9" s="74">
        <f>SUM(D9:N9)+202</f>
        <v>202</v>
      </c>
      <c r="C9" s="31">
        <f>B9+32</f>
        <v>234</v>
      </c>
      <c r="D9" s="111"/>
      <c r="E9" s="103"/>
      <c r="F9" s="54"/>
      <c r="G9" s="54"/>
      <c r="H9" s="54"/>
      <c r="I9" s="54"/>
      <c r="J9" s="54"/>
      <c r="K9" s="54"/>
      <c r="L9" s="54"/>
      <c r="M9" s="54"/>
      <c r="N9" s="54"/>
    </row>
    <row r="10" spans="1:14" ht="21.1">
      <c r="A10" s="46" t="s">
        <v>379</v>
      </c>
      <c r="B10" s="72"/>
      <c r="C10" s="33"/>
      <c r="D10" s="118"/>
      <c r="E10" s="105"/>
      <c r="F10" s="69"/>
      <c r="G10" s="69"/>
      <c r="H10" s="69"/>
      <c r="I10" s="69"/>
      <c r="J10" s="69"/>
      <c r="K10" s="69"/>
      <c r="L10" s="69" t="s">
        <v>283</v>
      </c>
      <c r="M10" s="69">
        <v>22</v>
      </c>
      <c r="N10" s="69">
        <v>22</v>
      </c>
    </row>
    <row r="11" spans="1:14">
      <c r="A11" s="47" t="s">
        <v>21</v>
      </c>
      <c r="B11" s="73">
        <f>SUM(D11:N11)</f>
        <v>0</v>
      </c>
      <c r="C11" s="30">
        <f>B11+7</f>
        <v>7</v>
      </c>
      <c r="D11" s="110"/>
      <c r="E11" s="93"/>
      <c r="F11" s="50"/>
      <c r="G11" s="50"/>
      <c r="H11" s="50"/>
      <c r="I11" s="50"/>
      <c r="J11" s="50"/>
      <c r="K11" s="50"/>
      <c r="L11" s="50"/>
      <c r="M11" s="50"/>
      <c r="N11" s="50"/>
    </row>
    <row r="12" spans="1:14">
      <c r="A12" s="47" t="s">
        <v>22</v>
      </c>
      <c r="B12" s="73">
        <f>SUM(D12:N12)</f>
        <v>3</v>
      </c>
      <c r="C12" s="30">
        <f>B12+2</f>
        <v>5</v>
      </c>
      <c r="D12" s="110"/>
      <c r="E12" s="93"/>
      <c r="F12" s="50"/>
      <c r="G12" s="50"/>
      <c r="H12" s="50"/>
      <c r="I12" s="50"/>
      <c r="J12" s="50"/>
      <c r="K12" s="50"/>
      <c r="L12" s="50">
        <v>1</v>
      </c>
      <c r="M12" s="50">
        <v>1</v>
      </c>
      <c r="N12" s="50">
        <v>1</v>
      </c>
    </row>
    <row r="13" spans="1:14">
      <c r="A13" s="47" t="s">
        <v>23</v>
      </c>
      <c r="B13" s="73">
        <f>B11+B12</f>
        <v>3</v>
      </c>
      <c r="C13" s="30">
        <f>C11+C12</f>
        <v>12</v>
      </c>
      <c r="D13" s="110"/>
      <c r="E13" s="93"/>
      <c r="F13" s="50"/>
      <c r="G13" s="50"/>
      <c r="H13" s="50"/>
      <c r="I13" s="50"/>
      <c r="J13" s="50"/>
      <c r="K13" s="50"/>
      <c r="L13" s="50"/>
      <c r="M13" s="50"/>
      <c r="N13" s="50"/>
    </row>
    <row r="14" spans="1:14">
      <c r="A14" s="47" t="s">
        <v>24</v>
      </c>
      <c r="B14" s="73">
        <f>SUM(D14:N14)</f>
        <v>1</v>
      </c>
      <c r="C14" s="30">
        <f t="shared" ref="C14" si="1">B14</f>
        <v>1</v>
      </c>
      <c r="D14" s="110"/>
      <c r="E14" s="93"/>
      <c r="F14" s="50"/>
      <c r="G14" s="50"/>
      <c r="H14" s="50"/>
      <c r="I14" s="50"/>
      <c r="J14" s="50"/>
      <c r="K14" s="50"/>
      <c r="L14" s="50">
        <v>1</v>
      </c>
      <c r="M14" s="50"/>
      <c r="N14" s="50"/>
    </row>
    <row r="15" spans="1:14" ht="16.3" thickBot="1">
      <c r="A15" s="52" t="s">
        <v>25</v>
      </c>
      <c r="B15" s="74">
        <f>SUM(D15:N15)</f>
        <v>5</v>
      </c>
      <c r="C15" s="31">
        <f>B15+7</f>
        <v>12</v>
      </c>
      <c r="D15" s="111"/>
      <c r="E15" s="103"/>
      <c r="F15" s="54"/>
      <c r="G15" s="54"/>
      <c r="H15" s="54"/>
      <c r="I15" s="54"/>
      <c r="J15" s="54"/>
      <c r="K15" s="54"/>
      <c r="L15" s="54">
        <v>5</v>
      </c>
      <c r="M15" s="54"/>
      <c r="N15" s="54"/>
    </row>
    <row r="16" spans="1:14" ht="21.1">
      <c r="A16" s="46" t="s">
        <v>198</v>
      </c>
      <c r="B16" s="72"/>
      <c r="C16" s="33"/>
      <c r="D16" s="118"/>
      <c r="E16" s="105" t="s">
        <v>314</v>
      </c>
      <c r="F16" s="69"/>
      <c r="G16" s="69"/>
      <c r="H16" s="69"/>
      <c r="I16" s="69"/>
      <c r="J16" s="69">
        <v>14</v>
      </c>
      <c r="K16" s="69"/>
      <c r="L16" s="69"/>
      <c r="M16" s="69"/>
      <c r="N16" s="69"/>
    </row>
    <row r="17" spans="1:14">
      <c r="A17" s="47" t="s">
        <v>21</v>
      </c>
      <c r="B17" s="73">
        <f>SUM(D17:N17)</f>
        <v>2</v>
      </c>
      <c r="C17" s="30">
        <f>B17</f>
        <v>2</v>
      </c>
      <c r="D17" s="110"/>
      <c r="E17" s="93">
        <v>1</v>
      </c>
      <c r="F17" s="50"/>
      <c r="G17" s="50"/>
      <c r="H17" s="50"/>
      <c r="I17" s="50"/>
      <c r="J17" s="50">
        <v>1</v>
      </c>
      <c r="K17" s="50"/>
      <c r="L17" s="50"/>
      <c r="M17" s="50"/>
      <c r="N17" s="50"/>
    </row>
    <row r="18" spans="1:14">
      <c r="A18" s="47" t="s">
        <v>22</v>
      </c>
      <c r="B18" s="73">
        <f>SUM(D18:N18)</f>
        <v>0</v>
      </c>
      <c r="C18" s="30">
        <f t="shared" ref="C18" si="2">B18</f>
        <v>0</v>
      </c>
      <c r="D18" s="110"/>
      <c r="E18" s="93"/>
      <c r="F18" s="50"/>
      <c r="G18" s="50"/>
      <c r="H18" s="50"/>
      <c r="I18" s="50"/>
      <c r="J18" s="50"/>
      <c r="K18" s="50"/>
      <c r="L18" s="50"/>
      <c r="M18" s="50"/>
      <c r="N18" s="50"/>
    </row>
    <row r="19" spans="1:14">
      <c r="A19" s="47" t="s">
        <v>23</v>
      </c>
      <c r="B19" s="73">
        <f>B17+B18</f>
        <v>2</v>
      </c>
      <c r="C19" s="30">
        <f>C17+C18</f>
        <v>2</v>
      </c>
      <c r="D19" s="110"/>
      <c r="E19" s="93"/>
      <c r="F19" s="50"/>
      <c r="G19" s="50"/>
      <c r="H19" s="50"/>
      <c r="I19" s="50"/>
      <c r="J19" s="50"/>
      <c r="K19" s="50"/>
      <c r="L19" s="50"/>
      <c r="M19" s="50"/>
      <c r="N19" s="50"/>
    </row>
    <row r="20" spans="1:14">
      <c r="A20" s="47" t="s">
        <v>24</v>
      </c>
      <c r="B20" s="73">
        <f>SUM(D20:N20)</f>
        <v>0</v>
      </c>
      <c r="C20" s="30">
        <f t="shared" ref="C20:C21" si="3">B20</f>
        <v>0</v>
      </c>
      <c r="D20" s="110"/>
      <c r="E20" s="93"/>
      <c r="F20" s="50"/>
      <c r="G20" s="50"/>
      <c r="H20" s="50"/>
      <c r="I20" s="50"/>
      <c r="J20" s="50"/>
      <c r="K20" s="50"/>
      <c r="L20" s="50"/>
      <c r="M20" s="50"/>
      <c r="N20" s="50"/>
    </row>
    <row r="21" spans="1:14" ht="16.3" thickBot="1">
      <c r="A21" s="52" t="s">
        <v>25</v>
      </c>
      <c r="B21" s="74">
        <f>SUM(D21:N21)</f>
        <v>0</v>
      </c>
      <c r="C21" s="31">
        <f t="shared" si="3"/>
        <v>0</v>
      </c>
      <c r="D21" s="111"/>
      <c r="E21" s="103"/>
      <c r="F21" s="54"/>
      <c r="G21" s="54"/>
      <c r="H21" s="54"/>
      <c r="I21" s="54"/>
      <c r="J21" s="54"/>
      <c r="K21" s="54"/>
      <c r="L21" s="54"/>
      <c r="M21" s="54"/>
      <c r="N21" s="54"/>
    </row>
    <row r="22" spans="1:14" ht="21.1">
      <c r="A22" s="46" t="s">
        <v>199</v>
      </c>
      <c r="B22" s="72"/>
      <c r="C22" s="33"/>
      <c r="D22" s="118"/>
      <c r="E22" s="105" t="s">
        <v>283</v>
      </c>
      <c r="F22" s="69"/>
      <c r="G22" s="69">
        <v>14</v>
      </c>
      <c r="H22" s="69"/>
      <c r="I22" s="69"/>
      <c r="J22" s="69"/>
      <c r="K22" s="69"/>
      <c r="L22" s="69"/>
      <c r="M22" s="69"/>
      <c r="N22" s="69"/>
    </row>
    <row r="23" spans="1:14">
      <c r="A23" s="47" t="s">
        <v>21</v>
      </c>
      <c r="B23" s="73">
        <f>SUM(D23:N23)</f>
        <v>1</v>
      </c>
      <c r="C23" s="30">
        <f>B23</f>
        <v>1</v>
      </c>
      <c r="D23" s="110"/>
      <c r="E23" s="93"/>
      <c r="F23" s="50"/>
      <c r="G23" s="50">
        <v>1</v>
      </c>
      <c r="H23" s="50"/>
      <c r="I23" s="50"/>
      <c r="J23" s="50"/>
      <c r="K23" s="50"/>
      <c r="L23" s="50"/>
      <c r="M23" s="50"/>
      <c r="N23" s="50"/>
    </row>
    <row r="24" spans="1:14">
      <c r="A24" s="47" t="s">
        <v>22</v>
      </c>
      <c r="B24" s="73">
        <f>SUM(D24:N24)</f>
        <v>1</v>
      </c>
      <c r="C24" s="30">
        <f t="shared" ref="C24" si="4">B24</f>
        <v>1</v>
      </c>
      <c r="D24" s="110"/>
      <c r="E24" s="93">
        <v>1</v>
      </c>
      <c r="F24" s="50"/>
      <c r="G24" s="50"/>
      <c r="H24" s="50"/>
      <c r="I24" s="50"/>
      <c r="J24" s="50"/>
      <c r="K24" s="50"/>
      <c r="L24" s="50"/>
      <c r="M24" s="50"/>
      <c r="N24" s="50"/>
    </row>
    <row r="25" spans="1:14">
      <c r="A25" s="47" t="s">
        <v>23</v>
      </c>
      <c r="B25" s="73">
        <f>B23+B24</f>
        <v>2</v>
      </c>
      <c r="C25" s="30">
        <f>C23+C24</f>
        <v>2</v>
      </c>
      <c r="D25" s="110"/>
      <c r="E25" s="93"/>
      <c r="F25" s="50"/>
      <c r="G25" s="50"/>
      <c r="H25" s="50"/>
      <c r="I25" s="50"/>
      <c r="J25" s="50"/>
      <c r="K25" s="50"/>
      <c r="L25" s="50"/>
      <c r="M25" s="50"/>
      <c r="N25" s="50"/>
    </row>
    <row r="26" spans="1:14">
      <c r="A26" s="47" t="s">
        <v>24</v>
      </c>
      <c r="B26" s="73">
        <f>SUM(D26:N26)</f>
        <v>0</v>
      </c>
      <c r="C26" s="30">
        <f t="shared" ref="C26:C27" si="5">B26</f>
        <v>0</v>
      </c>
      <c r="D26" s="110"/>
      <c r="E26" s="93"/>
      <c r="F26" s="50"/>
      <c r="G26" s="50"/>
      <c r="H26" s="50"/>
      <c r="I26" s="50"/>
      <c r="J26" s="50"/>
      <c r="K26" s="50"/>
      <c r="L26" s="50"/>
      <c r="M26" s="50"/>
      <c r="N26" s="50"/>
    </row>
    <row r="27" spans="1:14" ht="16.3" thickBot="1">
      <c r="A27" s="52" t="s">
        <v>25</v>
      </c>
      <c r="B27" s="74">
        <f>SUM(D27:N27)</f>
        <v>0</v>
      </c>
      <c r="C27" s="31">
        <f t="shared" si="5"/>
        <v>0</v>
      </c>
      <c r="D27" s="111"/>
      <c r="E27" s="103"/>
      <c r="F27" s="54"/>
      <c r="G27" s="54"/>
      <c r="H27" s="54"/>
      <c r="I27" s="54"/>
      <c r="J27" s="54"/>
      <c r="K27" s="54"/>
      <c r="L27" s="54"/>
      <c r="M27" s="54"/>
      <c r="N27" s="54"/>
    </row>
    <row r="28" spans="1:14" ht="21.1">
      <c r="A28" s="46" t="s">
        <v>200</v>
      </c>
      <c r="B28" s="72"/>
      <c r="C28" s="33"/>
      <c r="D28" s="118"/>
      <c r="E28" s="105" t="s">
        <v>315</v>
      </c>
      <c r="F28" s="69" t="s">
        <v>326</v>
      </c>
      <c r="G28" s="69"/>
      <c r="H28" s="69" t="s">
        <v>326</v>
      </c>
      <c r="I28" s="69">
        <v>14</v>
      </c>
      <c r="J28" s="69"/>
      <c r="K28" s="69"/>
      <c r="L28" s="69" t="s">
        <v>326</v>
      </c>
      <c r="M28" s="69" t="s">
        <v>375</v>
      </c>
      <c r="N28" s="69"/>
    </row>
    <row r="29" spans="1:14">
      <c r="A29" s="47" t="s">
        <v>21</v>
      </c>
      <c r="B29" s="73">
        <f>SUM(D29:N29)</f>
        <v>6</v>
      </c>
      <c r="C29" s="30">
        <f>B29</f>
        <v>6</v>
      </c>
      <c r="D29" s="110"/>
      <c r="E29" s="93">
        <v>1</v>
      </c>
      <c r="F29" s="50">
        <v>1</v>
      </c>
      <c r="G29" s="50"/>
      <c r="H29" s="50">
        <v>1</v>
      </c>
      <c r="I29" s="50">
        <v>1</v>
      </c>
      <c r="J29" s="50"/>
      <c r="K29" s="50"/>
      <c r="L29" s="50">
        <v>1</v>
      </c>
      <c r="M29" s="50">
        <v>1</v>
      </c>
      <c r="N29" s="50"/>
    </row>
    <row r="30" spans="1:14">
      <c r="A30" s="47" t="s">
        <v>22</v>
      </c>
      <c r="B30" s="73">
        <f>SUM(D30:N30)</f>
        <v>0</v>
      </c>
      <c r="C30" s="30">
        <f t="shared" ref="C30" si="6">B30</f>
        <v>0</v>
      </c>
      <c r="D30" s="110"/>
      <c r="E30" s="93"/>
      <c r="F30" s="50"/>
      <c r="G30" s="50"/>
      <c r="H30" s="50"/>
      <c r="I30" s="50"/>
      <c r="J30" s="50"/>
      <c r="K30" s="50"/>
      <c r="L30" s="50"/>
      <c r="M30" s="50"/>
      <c r="N30" s="50"/>
    </row>
    <row r="31" spans="1:14">
      <c r="A31" s="47" t="s">
        <v>23</v>
      </c>
      <c r="B31" s="73">
        <f>B29+B30</f>
        <v>6</v>
      </c>
      <c r="C31" s="30">
        <f>C29+C30</f>
        <v>6</v>
      </c>
      <c r="D31" s="110"/>
      <c r="E31" s="93"/>
      <c r="F31" s="50"/>
      <c r="G31" s="50"/>
      <c r="H31" s="50"/>
      <c r="I31" s="50"/>
      <c r="J31" s="50"/>
      <c r="K31" s="50"/>
      <c r="L31" s="50"/>
      <c r="M31" s="50"/>
      <c r="N31" s="50"/>
    </row>
    <row r="32" spans="1:14">
      <c r="A32" s="47" t="s">
        <v>24</v>
      </c>
      <c r="B32" s="73">
        <f>SUM(D32:N32)</f>
        <v>3</v>
      </c>
      <c r="C32" s="30">
        <f t="shared" ref="C32:C33" si="7">B32</f>
        <v>3</v>
      </c>
      <c r="D32" s="110"/>
      <c r="E32" s="93"/>
      <c r="F32" s="50">
        <v>1</v>
      </c>
      <c r="G32" s="50"/>
      <c r="H32" s="50">
        <v>1</v>
      </c>
      <c r="I32" s="50">
        <v>1</v>
      </c>
      <c r="J32" s="50"/>
      <c r="K32" s="50"/>
      <c r="L32" s="50"/>
      <c r="M32" s="50"/>
      <c r="N32" s="50"/>
    </row>
    <row r="33" spans="1:14" ht="16.3" thickBot="1">
      <c r="A33" s="52" t="s">
        <v>25</v>
      </c>
      <c r="B33" s="74">
        <f>SUM(D33:N33)</f>
        <v>15</v>
      </c>
      <c r="C33" s="31">
        <f t="shared" si="7"/>
        <v>15</v>
      </c>
      <c r="D33" s="111"/>
      <c r="E33" s="103"/>
      <c r="F33" s="54">
        <v>5</v>
      </c>
      <c r="G33" s="54"/>
      <c r="H33" s="54">
        <v>5</v>
      </c>
      <c r="I33" s="54">
        <v>5</v>
      </c>
      <c r="J33" s="54"/>
      <c r="K33" s="54"/>
      <c r="L33" s="54"/>
      <c r="M33" s="54"/>
      <c r="N33" s="54"/>
    </row>
    <row r="34" spans="1:14" ht="21.1">
      <c r="A34" s="46" t="s">
        <v>33</v>
      </c>
      <c r="B34" s="72"/>
      <c r="C34" s="33"/>
      <c r="D34" s="118"/>
      <c r="E34" s="105" t="s">
        <v>284</v>
      </c>
      <c r="F34" s="69"/>
      <c r="G34" s="69">
        <v>23</v>
      </c>
      <c r="H34" s="69"/>
      <c r="I34" s="69" t="s">
        <v>296</v>
      </c>
      <c r="J34" s="69" t="s">
        <v>296</v>
      </c>
      <c r="K34" s="69" t="s">
        <v>296</v>
      </c>
      <c r="L34" s="69"/>
      <c r="M34" s="69"/>
      <c r="N34" s="69"/>
    </row>
    <row r="35" spans="1:14">
      <c r="A35" s="47" t="s">
        <v>21</v>
      </c>
      <c r="B35" s="73">
        <f>SUM(D35:N35)</f>
        <v>0</v>
      </c>
      <c r="C35" s="30">
        <f>B35+11</f>
        <v>11</v>
      </c>
      <c r="D35" s="110"/>
      <c r="E35" s="93"/>
      <c r="F35" s="50"/>
      <c r="G35" s="50"/>
      <c r="H35" s="50"/>
      <c r="I35" s="50"/>
      <c r="J35" s="50"/>
      <c r="K35" s="50"/>
      <c r="L35" s="50"/>
      <c r="M35" s="50"/>
      <c r="N35" s="50"/>
    </row>
    <row r="36" spans="1:14">
      <c r="A36" s="47" t="s">
        <v>22</v>
      </c>
      <c r="B36" s="73">
        <f>SUM(D36:N36)</f>
        <v>2</v>
      </c>
      <c r="C36" s="30">
        <f>B36+7</f>
        <v>9</v>
      </c>
      <c r="D36" s="110"/>
      <c r="E36" s="93">
        <v>1</v>
      </c>
      <c r="F36" s="50"/>
      <c r="G36" s="50">
        <v>1</v>
      </c>
      <c r="H36" s="50"/>
      <c r="I36" s="50"/>
      <c r="J36" s="50"/>
      <c r="K36" s="50"/>
      <c r="L36" s="50"/>
      <c r="M36" s="50"/>
      <c r="N36" s="50"/>
    </row>
    <row r="37" spans="1:14">
      <c r="A37" s="47" t="s">
        <v>23</v>
      </c>
      <c r="B37" s="73">
        <f>B35+B36</f>
        <v>2</v>
      </c>
      <c r="C37" s="30">
        <f>C35+C36</f>
        <v>20</v>
      </c>
      <c r="D37" s="110"/>
      <c r="E37" s="93"/>
      <c r="F37" s="50"/>
      <c r="G37" s="50"/>
      <c r="H37" s="50"/>
      <c r="I37" s="50"/>
      <c r="J37" s="50"/>
      <c r="K37" s="50"/>
      <c r="L37" s="50"/>
      <c r="M37" s="50"/>
      <c r="N37" s="50"/>
    </row>
    <row r="38" spans="1:14">
      <c r="A38" s="47" t="s">
        <v>24</v>
      </c>
      <c r="B38" s="73">
        <f>SUM(D38:N38)</f>
        <v>0</v>
      </c>
      <c r="C38" s="30">
        <f>B38+3</f>
        <v>3</v>
      </c>
      <c r="D38" s="110"/>
      <c r="E38" s="93"/>
      <c r="F38" s="50"/>
      <c r="G38" s="50"/>
      <c r="H38" s="50"/>
      <c r="I38" s="50"/>
      <c r="J38" s="50"/>
      <c r="K38" s="50"/>
      <c r="L38" s="50"/>
      <c r="M38" s="50"/>
      <c r="N38" s="50"/>
    </row>
    <row r="39" spans="1:14" ht="16.3" thickBot="1">
      <c r="A39" s="52" t="s">
        <v>25</v>
      </c>
      <c r="B39" s="74">
        <f>SUM(D39:N39)</f>
        <v>0</v>
      </c>
      <c r="C39" s="31">
        <f>B39+26</f>
        <v>26</v>
      </c>
      <c r="D39" s="111"/>
      <c r="E39" s="103"/>
      <c r="F39" s="54"/>
      <c r="G39" s="54"/>
      <c r="H39" s="54"/>
      <c r="I39" s="54"/>
      <c r="J39" s="54"/>
      <c r="K39" s="54"/>
      <c r="L39" s="54"/>
      <c r="M39" s="54"/>
      <c r="N39" s="54"/>
    </row>
    <row r="40" spans="1:14" ht="21.1">
      <c r="A40" s="46" t="s">
        <v>28</v>
      </c>
      <c r="B40" s="72"/>
      <c r="C40" s="33"/>
      <c r="D40" s="118"/>
      <c r="E40" s="105">
        <v>15</v>
      </c>
      <c r="F40" s="69">
        <v>11</v>
      </c>
      <c r="G40" s="69">
        <v>11</v>
      </c>
      <c r="H40" s="69">
        <v>15</v>
      </c>
      <c r="I40" s="69">
        <v>15</v>
      </c>
      <c r="J40" s="69">
        <v>11</v>
      </c>
      <c r="K40" s="69">
        <v>11</v>
      </c>
      <c r="L40" s="69">
        <v>15</v>
      </c>
      <c r="M40" s="69">
        <v>15</v>
      </c>
      <c r="N40" s="69">
        <v>15</v>
      </c>
    </row>
    <row r="41" spans="1:14">
      <c r="A41" s="47" t="s">
        <v>21</v>
      </c>
      <c r="B41" s="73">
        <f>SUM(D41:N41)+51</f>
        <v>61</v>
      </c>
      <c r="C41" s="30">
        <f>B41+10</f>
        <v>71</v>
      </c>
      <c r="D41" s="110"/>
      <c r="E41" s="93">
        <v>1</v>
      </c>
      <c r="F41" s="50">
        <v>1</v>
      </c>
      <c r="G41" s="50">
        <v>1</v>
      </c>
      <c r="H41" s="50">
        <v>1</v>
      </c>
      <c r="I41" s="50">
        <v>1</v>
      </c>
      <c r="J41" s="50">
        <v>1</v>
      </c>
      <c r="K41" s="50">
        <v>1</v>
      </c>
      <c r="L41" s="50">
        <v>1</v>
      </c>
      <c r="M41" s="50">
        <v>1</v>
      </c>
      <c r="N41" s="50">
        <v>1</v>
      </c>
    </row>
    <row r="42" spans="1:14">
      <c r="A42" s="47" t="s">
        <v>22</v>
      </c>
      <c r="B42" s="73">
        <f>SUM(D42:N42)+6</f>
        <v>6</v>
      </c>
      <c r="C42" s="30">
        <f>B42+1</f>
        <v>7</v>
      </c>
      <c r="D42" s="110"/>
      <c r="E42" s="93"/>
      <c r="F42" s="50"/>
      <c r="G42" s="50"/>
      <c r="H42" s="50"/>
      <c r="I42" s="50"/>
      <c r="J42" s="50"/>
      <c r="K42" s="50"/>
      <c r="L42" s="50"/>
      <c r="M42" s="50"/>
      <c r="N42" s="50"/>
    </row>
    <row r="43" spans="1:14">
      <c r="A43" s="47" t="s">
        <v>23</v>
      </c>
      <c r="B43" s="73">
        <f>B41+B42</f>
        <v>67</v>
      </c>
      <c r="C43" s="30">
        <f>C41+C42</f>
        <v>78</v>
      </c>
      <c r="D43" s="110"/>
      <c r="E43" s="93"/>
      <c r="F43" s="50"/>
      <c r="G43" s="50"/>
      <c r="H43" s="50"/>
      <c r="I43" s="50"/>
      <c r="J43" s="50"/>
      <c r="K43" s="50"/>
      <c r="L43" s="50"/>
      <c r="M43" s="50"/>
      <c r="N43" s="50"/>
    </row>
    <row r="44" spans="1:14">
      <c r="A44" s="47" t="s">
        <v>24</v>
      </c>
      <c r="B44" s="73">
        <f>SUM(D44:N44)+17</f>
        <v>17</v>
      </c>
      <c r="C44" s="30">
        <f>B44+1</f>
        <v>18</v>
      </c>
      <c r="D44" s="110"/>
      <c r="E44" s="93"/>
      <c r="F44" s="50"/>
      <c r="G44" s="50"/>
      <c r="H44" s="50"/>
      <c r="I44" s="50"/>
      <c r="J44" s="50"/>
      <c r="K44" s="50"/>
      <c r="L44" s="50"/>
      <c r="M44" s="50"/>
      <c r="N44" s="50"/>
    </row>
    <row r="45" spans="1:14" ht="16.3" thickBot="1">
      <c r="A45" s="52" t="s">
        <v>25</v>
      </c>
      <c r="B45" s="74">
        <f>SUM(D45:N45)+104</f>
        <v>104</v>
      </c>
      <c r="C45" s="31">
        <f>B45+47</f>
        <v>151</v>
      </c>
      <c r="D45" s="111"/>
      <c r="E45" s="103"/>
      <c r="F45" s="54"/>
      <c r="G45" s="54"/>
      <c r="H45" s="54"/>
      <c r="I45" s="54"/>
      <c r="J45" s="54"/>
      <c r="K45" s="54"/>
      <c r="L45" s="54"/>
      <c r="M45" s="54"/>
      <c r="N45" s="54"/>
    </row>
    <row r="46" spans="1:14" ht="21.1">
      <c r="A46" s="46" t="s">
        <v>201</v>
      </c>
      <c r="B46" s="72"/>
      <c r="C46" s="33"/>
      <c r="D46" s="118"/>
      <c r="E46" s="105">
        <v>13</v>
      </c>
      <c r="F46" s="69">
        <v>22</v>
      </c>
      <c r="G46" s="69"/>
      <c r="H46" s="69" t="s">
        <v>300</v>
      </c>
      <c r="I46" s="69" t="s">
        <v>300</v>
      </c>
      <c r="J46" s="69"/>
      <c r="K46" s="69">
        <v>22</v>
      </c>
      <c r="L46" s="69">
        <v>22</v>
      </c>
      <c r="M46" s="69" t="s">
        <v>300</v>
      </c>
      <c r="N46" s="69" t="s">
        <v>326</v>
      </c>
    </row>
    <row r="47" spans="1:14">
      <c r="A47" s="47" t="s">
        <v>21</v>
      </c>
      <c r="B47" s="73">
        <f>SUM(D47:N47)+5</f>
        <v>10</v>
      </c>
      <c r="C47" s="30">
        <f>B47</f>
        <v>10</v>
      </c>
      <c r="D47" s="110"/>
      <c r="E47" s="93">
        <v>1</v>
      </c>
      <c r="F47" s="50"/>
      <c r="G47" s="50"/>
      <c r="H47" s="50">
        <v>1</v>
      </c>
      <c r="I47" s="50">
        <v>1</v>
      </c>
      <c r="J47" s="50"/>
      <c r="K47" s="50"/>
      <c r="L47" s="50"/>
      <c r="M47" s="50">
        <v>1</v>
      </c>
      <c r="N47" s="50">
        <v>1</v>
      </c>
    </row>
    <row r="48" spans="1:14">
      <c r="A48" s="47" t="s">
        <v>22</v>
      </c>
      <c r="B48" s="73">
        <f>SUM(D48:N48)+8</f>
        <v>11</v>
      </c>
      <c r="C48" s="30">
        <f t="shared" ref="C48" si="8">B48</f>
        <v>11</v>
      </c>
      <c r="D48" s="110"/>
      <c r="E48" s="93"/>
      <c r="F48" s="50">
        <v>1</v>
      </c>
      <c r="G48" s="50"/>
      <c r="H48" s="50"/>
      <c r="I48" s="50"/>
      <c r="J48" s="50"/>
      <c r="K48" s="50">
        <v>1</v>
      </c>
      <c r="L48" s="50">
        <v>1</v>
      </c>
      <c r="M48" s="50"/>
      <c r="N48" s="50"/>
    </row>
    <row r="49" spans="1:14">
      <c r="A49" s="47" t="s">
        <v>23</v>
      </c>
      <c r="B49" s="73">
        <f>B47+B48</f>
        <v>21</v>
      </c>
      <c r="C49" s="30">
        <f>C47+C48</f>
        <v>21</v>
      </c>
      <c r="D49" s="110"/>
      <c r="E49" s="93"/>
      <c r="F49" s="50"/>
      <c r="G49" s="50"/>
      <c r="H49" s="50"/>
      <c r="I49" s="50"/>
      <c r="J49" s="50"/>
      <c r="K49" s="50"/>
      <c r="L49" s="50"/>
      <c r="M49" s="50"/>
      <c r="N49" s="50"/>
    </row>
    <row r="50" spans="1:14">
      <c r="A50" s="47" t="s">
        <v>24</v>
      </c>
      <c r="B50" s="73">
        <f>SUM(D50:N50)</f>
        <v>0</v>
      </c>
      <c r="C50" s="30">
        <f t="shared" ref="C50:C51" si="9">B50</f>
        <v>0</v>
      </c>
      <c r="D50" s="110"/>
      <c r="E50" s="93"/>
      <c r="F50" s="50"/>
      <c r="G50" s="50"/>
      <c r="H50" s="50"/>
      <c r="I50" s="50"/>
      <c r="J50" s="50"/>
      <c r="K50" s="50"/>
      <c r="L50" s="50"/>
      <c r="M50" s="50"/>
      <c r="N50" s="50"/>
    </row>
    <row r="51" spans="1:14" ht="16.3" thickBot="1">
      <c r="A51" s="52" t="s">
        <v>25</v>
      </c>
      <c r="B51" s="74">
        <f>SUM(D51:N51)</f>
        <v>0</v>
      </c>
      <c r="C51" s="31">
        <f t="shared" si="9"/>
        <v>0</v>
      </c>
      <c r="D51" s="111"/>
      <c r="E51" s="103"/>
      <c r="F51" s="54"/>
      <c r="G51" s="54"/>
      <c r="H51" s="54"/>
      <c r="I51" s="54"/>
      <c r="J51" s="54"/>
      <c r="K51" s="54"/>
      <c r="L51" s="54"/>
      <c r="M51" s="54"/>
      <c r="N51" s="54"/>
    </row>
    <row r="52" spans="1:14" ht="21.1">
      <c r="A52" s="46" t="s">
        <v>202</v>
      </c>
      <c r="B52" s="72"/>
      <c r="C52" s="33"/>
      <c r="D52" s="118"/>
      <c r="E52" s="105" t="s">
        <v>267</v>
      </c>
      <c r="F52" s="69" t="s">
        <v>325</v>
      </c>
      <c r="G52" s="69"/>
      <c r="H52" s="69">
        <v>12</v>
      </c>
      <c r="I52" s="69" t="s">
        <v>355</v>
      </c>
      <c r="J52" s="69">
        <v>12</v>
      </c>
      <c r="K52" s="69">
        <v>12</v>
      </c>
      <c r="L52" s="69">
        <v>12</v>
      </c>
      <c r="M52" s="69">
        <v>12</v>
      </c>
      <c r="N52" s="69">
        <v>12</v>
      </c>
    </row>
    <row r="53" spans="1:14">
      <c r="A53" s="47" t="s">
        <v>21</v>
      </c>
      <c r="B53" s="73">
        <f>SUM(D53:N53)</f>
        <v>9</v>
      </c>
      <c r="C53" s="30">
        <f>B53</f>
        <v>9</v>
      </c>
      <c r="D53" s="110"/>
      <c r="E53" s="93">
        <v>1</v>
      </c>
      <c r="F53" s="50">
        <v>1</v>
      </c>
      <c r="G53" s="50"/>
      <c r="H53" s="50">
        <v>1</v>
      </c>
      <c r="I53" s="50">
        <v>1</v>
      </c>
      <c r="J53" s="50">
        <v>1</v>
      </c>
      <c r="K53" s="50">
        <v>1</v>
      </c>
      <c r="L53" s="50">
        <v>1</v>
      </c>
      <c r="M53" s="50">
        <v>1</v>
      </c>
      <c r="N53" s="50">
        <v>1</v>
      </c>
    </row>
    <row r="54" spans="1:14">
      <c r="A54" s="47" t="s">
        <v>22</v>
      </c>
      <c r="B54" s="73">
        <f>SUM(D54:N54)</f>
        <v>0</v>
      </c>
      <c r="C54" s="30">
        <f t="shared" ref="C54" si="10">B54</f>
        <v>0</v>
      </c>
      <c r="D54" s="110"/>
      <c r="E54" s="93"/>
      <c r="F54" s="50"/>
      <c r="G54" s="50"/>
      <c r="H54" s="50"/>
      <c r="I54" s="50"/>
      <c r="J54" s="50"/>
      <c r="K54" s="50"/>
      <c r="L54" s="50"/>
      <c r="M54" s="50"/>
      <c r="N54" s="50"/>
    </row>
    <row r="55" spans="1:14">
      <c r="A55" s="47" t="s">
        <v>23</v>
      </c>
      <c r="B55" s="73">
        <f>B53+B54</f>
        <v>9</v>
      </c>
      <c r="C55" s="30">
        <f>C53+C54</f>
        <v>9</v>
      </c>
      <c r="D55" s="110"/>
      <c r="E55" s="93"/>
      <c r="F55" s="50"/>
      <c r="G55" s="50"/>
      <c r="H55" s="50"/>
      <c r="I55" s="50"/>
      <c r="J55" s="50"/>
      <c r="K55" s="50"/>
      <c r="L55" s="50"/>
      <c r="M55" s="50"/>
      <c r="N55" s="50"/>
    </row>
    <row r="56" spans="1:14">
      <c r="A56" s="47" t="s">
        <v>24</v>
      </c>
      <c r="B56" s="73">
        <f>SUM(D56:N56)</f>
        <v>2</v>
      </c>
      <c r="C56" s="30">
        <f t="shared" ref="C56:C57" si="11">B56</f>
        <v>2</v>
      </c>
      <c r="D56" s="110"/>
      <c r="E56" s="93">
        <v>1</v>
      </c>
      <c r="F56" s="50"/>
      <c r="G56" s="50"/>
      <c r="H56" s="50"/>
      <c r="I56" s="50"/>
      <c r="J56" s="50"/>
      <c r="K56" s="50"/>
      <c r="L56" s="50"/>
      <c r="M56" s="50"/>
      <c r="N56" s="50">
        <v>1</v>
      </c>
    </row>
    <row r="57" spans="1:14" ht="16.3" thickBot="1">
      <c r="A57" s="52" t="s">
        <v>25</v>
      </c>
      <c r="B57" s="74">
        <f>SUM(D57:N57)</f>
        <v>10</v>
      </c>
      <c r="C57" s="31">
        <f t="shared" si="11"/>
        <v>10</v>
      </c>
      <c r="D57" s="111"/>
      <c r="E57" s="103">
        <v>5</v>
      </c>
      <c r="F57" s="54"/>
      <c r="G57" s="54"/>
      <c r="H57" s="54"/>
      <c r="I57" s="54"/>
      <c r="J57" s="54"/>
      <c r="K57" s="54"/>
      <c r="L57" s="54"/>
      <c r="M57" s="54"/>
      <c r="N57" s="54">
        <v>5</v>
      </c>
    </row>
    <row r="58" spans="1:14" ht="21.1">
      <c r="A58" s="46" t="s">
        <v>94</v>
      </c>
      <c r="B58" s="72"/>
      <c r="C58" s="33"/>
      <c r="D58" s="118"/>
      <c r="E58" s="105"/>
      <c r="F58" s="69">
        <v>13</v>
      </c>
      <c r="G58" s="69" t="s">
        <v>372</v>
      </c>
      <c r="H58" s="69" t="s">
        <v>334</v>
      </c>
      <c r="I58" s="69" t="s">
        <v>334</v>
      </c>
      <c r="J58" s="69" t="s">
        <v>334</v>
      </c>
      <c r="K58" s="69">
        <v>13</v>
      </c>
      <c r="L58" s="69">
        <v>13</v>
      </c>
      <c r="M58" s="69">
        <v>13</v>
      </c>
      <c r="N58" s="137" t="s">
        <v>396</v>
      </c>
    </row>
    <row r="59" spans="1:14">
      <c r="A59" s="47" t="s">
        <v>21</v>
      </c>
      <c r="B59" s="73">
        <f>SUM(D59:N59)+32</f>
        <v>38</v>
      </c>
      <c r="C59" s="30">
        <f>B59+29</f>
        <v>67</v>
      </c>
      <c r="D59" s="110"/>
      <c r="E59" s="93"/>
      <c r="F59" s="50">
        <v>1</v>
      </c>
      <c r="G59" s="50">
        <v>1</v>
      </c>
      <c r="H59" s="50"/>
      <c r="I59" s="50"/>
      <c r="J59" s="50"/>
      <c r="K59" s="50">
        <v>1</v>
      </c>
      <c r="L59" s="50">
        <v>1</v>
      </c>
      <c r="M59" s="50">
        <v>1</v>
      </c>
      <c r="N59" s="50">
        <v>1</v>
      </c>
    </row>
    <row r="60" spans="1:14">
      <c r="A60" s="47" t="s">
        <v>22</v>
      </c>
      <c r="B60" s="73">
        <f>SUM(D60:N60)+11</f>
        <v>11</v>
      </c>
      <c r="C60" s="30">
        <f>B60+1</f>
        <v>12</v>
      </c>
      <c r="D60" s="110"/>
      <c r="E60" s="93"/>
      <c r="F60" s="50"/>
      <c r="G60" s="50"/>
      <c r="H60" s="50"/>
      <c r="I60" s="50"/>
      <c r="J60" s="50"/>
      <c r="K60" s="50"/>
      <c r="L60" s="50"/>
      <c r="M60" s="50"/>
      <c r="N60" s="50"/>
    </row>
    <row r="61" spans="1:14">
      <c r="A61" s="47" t="s">
        <v>23</v>
      </c>
      <c r="B61" s="73">
        <f>B59+B60</f>
        <v>49</v>
      </c>
      <c r="C61" s="30">
        <f>C59+C60</f>
        <v>79</v>
      </c>
      <c r="D61" s="110"/>
      <c r="E61" s="93"/>
      <c r="F61" s="50"/>
      <c r="G61" s="50"/>
      <c r="H61" s="50"/>
      <c r="I61" s="50"/>
      <c r="J61" s="50"/>
      <c r="K61" s="50"/>
      <c r="L61" s="50"/>
      <c r="M61" s="50"/>
      <c r="N61" s="50"/>
    </row>
    <row r="62" spans="1:14">
      <c r="A62" s="47" t="s">
        <v>24</v>
      </c>
      <c r="B62" s="73">
        <f>SUM(D62:N62)+6</f>
        <v>8</v>
      </c>
      <c r="C62" s="30">
        <f>B62+9</f>
        <v>17</v>
      </c>
      <c r="D62" s="110"/>
      <c r="E62" s="93"/>
      <c r="F62" s="50"/>
      <c r="G62" s="50"/>
      <c r="H62" s="50"/>
      <c r="I62" s="50"/>
      <c r="J62" s="50"/>
      <c r="K62" s="50">
        <v>1</v>
      </c>
      <c r="L62" s="50"/>
      <c r="M62" s="50">
        <v>1</v>
      </c>
      <c r="N62" s="50"/>
    </row>
    <row r="63" spans="1:14" ht="16.3" thickBot="1">
      <c r="A63" s="52" t="s">
        <v>25</v>
      </c>
      <c r="B63" s="74">
        <f>SUM(D63:N63)+32</f>
        <v>42</v>
      </c>
      <c r="C63" s="31">
        <f>B63+47</f>
        <v>89</v>
      </c>
      <c r="D63" s="111"/>
      <c r="E63" s="103"/>
      <c r="F63" s="54"/>
      <c r="G63" s="54"/>
      <c r="H63" s="54"/>
      <c r="I63" s="54"/>
      <c r="J63" s="54"/>
      <c r="K63" s="54">
        <v>5</v>
      </c>
      <c r="L63" s="54"/>
      <c r="M63" s="54">
        <v>5</v>
      </c>
      <c r="N63" s="54"/>
    </row>
    <row r="64" spans="1:14" ht="21.1">
      <c r="A64" s="46" t="s">
        <v>95</v>
      </c>
      <c r="B64" s="72"/>
      <c r="C64" s="33"/>
      <c r="D64" s="118"/>
      <c r="E64" s="105"/>
      <c r="F64" s="69">
        <v>23</v>
      </c>
      <c r="G64" s="69">
        <v>13</v>
      </c>
      <c r="H64" s="69" t="s">
        <v>350</v>
      </c>
      <c r="I64" s="69" t="s">
        <v>356</v>
      </c>
      <c r="J64" s="69">
        <v>13</v>
      </c>
      <c r="K64" s="69">
        <v>14</v>
      </c>
      <c r="L64" s="69" t="s">
        <v>300</v>
      </c>
      <c r="M64" s="69"/>
      <c r="N64" s="69"/>
    </row>
    <row r="65" spans="1:14">
      <c r="A65" s="47" t="s">
        <v>21</v>
      </c>
      <c r="B65" s="73">
        <f>SUM(D65:N65)+48</f>
        <v>54</v>
      </c>
      <c r="C65" s="30">
        <f>B65</f>
        <v>54</v>
      </c>
      <c r="D65" s="110"/>
      <c r="E65" s="93"/>
      <c r="F65" s="50"/>
      <c r="G65" s="50">
        <v>1</v>
      </c>
      <c r="H65" s="50">
        <v>1</v>
      </c>
      <c r="I65" s="50">
        <v>1</v>
      </c>
      <c r="J65" s="50">
        <v>1</v>
      </c>
      <c r="K65" s="50">
        <v>1</v>
      </c>
      <c r="L65" s="50">
        <v>1</v>
      </c>
      <c r="M65" s="50"/>
      <c r="N65" s="50"/>
    </row>
    <row r="66" spans="1:14">
      <c r="A66" s="47" t="s">
        <v>22</v>
      </c>
      <c r="B66" s="73">
        <f>SUM(D66:N66)+9</f>
        <v>10</v>
      </c>
      <c r="C66" s="30">
        <f t="shared" ref="C66" si="12">B66</f>
        <v>10</v>
      </c>
      <c r="D66" s="110"/>
      <c r="E66" s="93"/>
      <c r="F66" s="50">
        <v>1</v>
      </c>
      <c r="G66" s="50"/>
      <c r="H66" s="50"/>
      <c r="I66" s="50"/>
      <c r="J66" s="50"/>
      <c r="K66" s="50"/>
      <c r="L66" s="50"/>
      <c r="M66" s="50"/>
      <c r="N66" s="50"/>
    </row>
    <row r="67" spans="1:14">
      <c r="A67" s="47" t="s">
        <v>23</v>
      </c>
      <c r="B67" s="73">
        <f>B65+B66</f>
        <v>64</v>
      </c>
      <c r="C67" s="30">
        <f>C65+C66</f>
        <v>64</v>
      </c>
      <c r="D67" s="110"/>
      <c r="E67" s="93"/>
      <c r="F67" s="50"/>
      <c r="G67" s="50"/>
      <c r="H67" s="50"/>
      <c r="I67" s="50"/>
      <c r="J67" s="50"/>
      <c r="K67" s="50"/>
      <c r="L67" s="50"/>
      <c r="M67" s="50"/>
      <c r="N67" s="50"/>
    </row>
    <row r="68" spans="1:14">
      <c r="A68" s="47" t="s">
        <v>24</v>
      </c>
      <c r="B68" s="73">
        <f>SUM(D68:N68)+16</f>
        <v>18</v>
      </c>
      <c r="C68" s="30">
        <f t="shared" ref="C68:C69" si="13">B68</f>
        <v>18</v>
      </c>
      <c r="D68" s="110"/>
      <c r="E68" s="93"/>
      <c r="F68" s="50"/>
      <c r="G68" s="50">
        <v>1</v>
      </c>
      <c r="H68" s="50">
        <v>1</v>
      </c>
      <c r="I68" s="50"/>
      <c r="J68" s="50"/>
      <c r="K68" s="50"/>
      <c r="L68" s="50"/>
      <c r="M68" s="50"/>
      <c r="N68" s="50"/>
    </row>
    <row r="69" spans="1:14" ht="16.3" thickBot="1">
      <c r="A69" s="52" t="s">
        <v>25</v>
      </c>
      <c r="B69" s="74">
        <f>SUM(D69:N69)+84</f>
        <v>94</v>
      </c>
      <c r="C69" s="31">
        <f t="shared" si="13"/>
        <v>94</v>
      </c>
      <c r="D69" s="111"/>
      <c r="E69" s="103"/>
      <c r="F69" s="54"/>
      <c r="G69" s="54">
        <v>5</v>
      </c>
      <c r="H69" s="54">
        <v>5</v>
      </c>
      <c r="I69" s="54"/>
      <c r="J69" s="54"/>
      <c r="K69" s="54"/>
      <c r="L69" s="54"/>
      <c r="M69" s="54"/>
      <c r="N69" s="54"/>
    </row>
    <row r="70" spans="1:14" ht="21.1">
      <c r="A70" s="46" t="s">
        <v>96</v>
      </c>
      <c r="B70" s="72"/>
      <c r="C70" s="33"/>
      <c r="D70" s="118"/>
      <c r="E70" s="105"/>
      <c r="F70" s="69" t="s">
        <v>269</v>
      </c>
      <c r="G70" s="69" t="s">
        <v>269</v>
      </c>
      <c r="H70" s="69">
        <v>23</v>
      </c>
      <c r="I70" s="69">
        <v>23</v>
      </c>
      <c r="J70" s="69">
        <v>15</v>
      </c>
      <c r="K70" s="69" t="s">
        <v>269</v>
      </c>
      <c r="L70" s="69"/>
      <c r="M70" s="69" t="s">
        <v>296</v>
      </c>
      <c r="N70" s="69"/>
    </row>
    <row r="71" spans="1:14">
      <c r="A71" s="47" t="s">
        <v>21</v>
      </c>
      <c r="B71" s="73">
        <f>SUM(D71:N71)+24</f>
        <v>28</v>
      </c>
      <c r="C71" s="30">
        <f>B71</f>
        <v>28</v>
      </c>
      <c r="D71" s="110"/>
      <c r="E71" s="93"/>
      <c r="F71" s="50">
        <v>1</v>
      </c>
      <c r="G71" s="50">
        <v>1</v>
      </c>
      <c r="H71" s="50"/>
      <c r="I71" s="50"/>
      <c r="J71" s="50">
        <v>1</v>
      </c>
      <c r="K71" s="50">
        <v>1</v>
      </c>
      <c r="L71" s="50"/>
      <c r="M71" s="50"/>
      <c r="N71" s="50"/>
    </row>
    <row r="72" spans="1:14">
      <c r="A72" s="47" t="s">
        <v>22</v>
      </c>
      <c r="B72" s="73">
        <f>SUM(D72:N72)+17</f>
        <v>19</v>
      </c>
      <c r="C72" s="30">
        <f t="shared" ref="C72" si="14">B72</f>
        <v>19</v>
      </c>
      <c r="D72" s="110"/>
      <c r="E72" s="93"/>
      <c r="F72" s="50"/>
      <c r="G72" s="50"/>
      <c r="H72" s="50">
        <v>1</v>
      </c>
      <c r="I72" s="50">
        <v>1</v>
      </c>
      <c r="J72" s="50"/>
      <c r="K72" s="50"/>
      <c r="L72" s="50"/>
      <c r="M72" s="50"/>
      <c r="N72" s="50"/>
    </row>
    <row r="73" spans="1:14">
      <c r="A73" s="47" t="s">
        <v>23</v>
      </c>
      <c r="B73" s="73">
        <f>B71+B72</f>
        <v>47</v>
      </c>
      <c r="C73" s="30">
        <f>C71+C72</f>
        <v>47</v>
      </c>
      <c r="D73" s="110"/>
      <c r="E73" s="93"/>
      <c r="F73" s="50"/>
      <c r="G73" s="50"/>
      <c r="H73" s="50"/>
      <c r="I73" s="50"/>
      <c r="J73" s="50"/>
      <c r="K73" s="50"/>
      <c r="L73" s="50"/>
      <c r="M73" s="50"/>
      <c r="N73" s="50"/>
    </row>
    <row r="74" spans="1:14">
      <c r="A74" s="47" t="s">
        <v>24</v>
      </c>
      <c r="B74" s="73">
        <f>SUM(D74:N74)+3</f>
        <v>3</v>
      </c>
      <c r="C74" s="30">
        <f t="shared" ref="C74:C77" si="15">B74</f>
        <v>3</v>
      </c>
      <c r="D74" s="110"/>
      <c r="E74" s="93"/>
      <c r="F74" s="50"/>
      <c r="G74" s="50"/>
      <c r="H74" s="50"/>
      <c r="I74" s="50"/>
      <c r="J74" s="50"/>
      <c r="K74" s="50"/>
      <c r="L74" s="50"/>
      <c r="M74" s="50"/>
      <c r="N74" s="50"/>
    </row>
    <row r="75" spans="1:14">
      <c r="A75" s="27" t="s">
        <v>29</v>
      </c>
      <c r="B75" s="73"/>
      <c r="C75" s="30"/>
      <c r="D75" s="110"/>
      <c r="E75" s="93"/>
      <c r="F75" s="50"/>
      <c r="G75" s="50"/>
      <c r="H75" s="50"/>
      <c r="I75" s="50"/>
      <c r="J75" s="50"/>
      <c r="K75" s="50"/>
      <c r="L75" s="50"/>
      <c r="M75" s="50"/>
      <c r="N75" s="50"/>
    </row>
    <row r="76" spans="1:14">
      <c r="A76" s="27" t="s">
        <v>30</v>
      </c>
      <c r="B76" s="73"/>
      <c r="C76" s="30"/>
      <c r="D76" s="110"/>
      <c r="E76" s="93"/>
      <c r="F76" s="50"/>
      <c r="G76" s="50"/>
      <c r="H76" s="50"/>
      <c r="I76" s="50"/>
      <c r="J76" s="50"/>
      <c r="K76" s="50"/>
      <c r="L76" s="50"/>
      <c r="M76" s="50"/>
      <c r="N76" s="50"/>
    </row>
    <row r="77" spans="1:14" ht="16.3" thickBot="1">
      <c r="A77" s="52" t="s">
        <v>25</v>
      </c>
      <c r="B77" s="74">
        <f>SUM(D77:N77)+15</f>
        <v>15</v>
      </c>
      <c r="C77" s="31">
        <f t="shared" si="15"/>
        <v>15</v>
      </c>
      <c r="D77" s="111"/>
      <c r="E77" s="103"/>
      <c r="F77" s="54"/>
      <c r="G77" s="54"/>
      <c r="H77" s="54"/>
      <c r="I77" s="54"/>
      <c r="J77" s="54"/>
      <c r="K77" s="54"/>
      <c r="L77" s="54"/>
      <c r="M77" s="54"/>
      <c r="N77" s="54"/>
    </row>
    <row r="78" spans="1:14" ht="21.1">
      <c r="A78" s="46" t="s">
        <v>203</v>
      </c>
      <c r="B78" s="72"/>
      <c r="C78" s="33"/>
      <c r="D78" s="118"/>
      <c r="E78" s="105" t="s">
        <v>264</v>
      </c>
      <c r="F78" s="69">
        <v>10</v>
      </c>
      <c r="G78" s="69">
        <v>10</v>
      </c>
      <c r="H78" s="69">
        <v>10</v>
      </c>
      <c r="I78" s="69">
        <v>10</v>
      </c>
      <c r="J78" s="69">
        <v>10</v>
      </c>
      <c r="K78" s="69">
        <v>10</v>
      </c>
      <c r="L78" s="69">
        <v>10</v>
      </c>
      <c r="M78" s="69">
        <v>10</v>
      </c>
      <c r="N78" s="69">
        <v>10</v>
      </c>
    </row>
    <row r="79" spans="1:14">
      <c r="A79" s="47" t="s">
        <v>21</v>
      </c>
      <c r="B79" s="73">
        <f>SUM(D79:N79)</f>
        <v>10</v>
      </c>
      <c r="C79" s="30">
        <f>B79+46</f>
        <v>56</v>
      </c>
      <c r="D79" s="110"/>
      <c r="E79" s="93">
        <v>1</v>
      </c>
      <c r="F79" s="50">
        <v>1</v>
      </c>
      <c r="G79" s="50">
        <v>1</v>
      </c>
      <c r="H79" s="50">
        <v>1</v>
      </c>
      <c r="I79" s="50">
        <v>1</v>
      </c>
      <c r="J79" s="50">
        <v>1</v>
      </c>
      <c r="K79" s="50">
        <v>1</v>
      </c>
      <c r="L79" s="50">
        <v>1</v>
      </c>
      <c r="M79" s="50">
        <v>1</v>
      </c>
      <c r="N79" s="50">
        <v>1</v>
      </c>
    </row>
    <row r="80" spans="1:14">
      <c r="A80" s="47" t="s">
        <v>22</v>
      </c>
      <c r="B80" s="73">
        <f>SUM(D80:N80)</f>
        <v>0</v>
      </c>
      <c r="C80" s="30">
        <f>B80+3</f>
        <v>3</v>
      </c>
      <c r="D80" s="110"/>
      <c r="E80" s="93"/>
      <c r="F80" s="50"/>
      <c r="G80" s="50"/>
      <c r="H80" s="50"/>
      <c r="I80" s="50"/>
      <c r="J80" s="50"/>
      <c r="K80" s="50"/>
      <c r="L80" s="50"/>
      <c r="M80" s="50"/>
      <c r="N80" s="50"/>
    </row>
    <row r="81" spans="1:14">
      <c r="A81" s="47" t="s">
        <v>23</v>
      </c>
      <c r="B81" s="73">
        <f>B79+B80</f>
        <v>10</v>
      </c>
      <c r="C81" s="30">
        <f>C79+C80</f>
        <v>59</v>
      </c>
      <c r="D81" s="110"/>
      <c r="E81" s="93"/>
      <c r="F81" s="50"/>
      <c r="G81" s="50"/>
      <c r="H81" s="50"/>
      <c r="I81" s="50"/>
      <c r="J81" s="50"/>
      <c r="K81" s="50"/>
      <c r="L81" s="50"/>
      <c r="M81" s="50"/>
      <c r="N81" s="50"/>
    </row>
    <row r="82" spans="1:14">
      <c r="A82" s="47" t="s">
        <v>24</v>
      </c>
      <c r="B82" s="73">
        <f>SUM(D82:N82)</f>
        <v>1</v>
      </c>
      <c r="C82" s="30">
        <f>B82+12</f>
        <v>13</v>
      </c>
      <c r="D82" s="110"/>
      <c r="E82" s="93"/>
      <c r="F82" s="50"/>
      <c r="G82" s="50"/>
      <c r="H82" s="50">
        <v>1</v>
      </c>
      <c r="I82" s="50"/>
      <c r="J82" s="50"/>
      <c r="K82" s="50"/>
      <c r="L82" s="50"/>
      <c r="M82" s="50"/>
      <c r="N82" s="50"/>
    </row>
    <row r="83" spans="1:14">
      <c r="A83" s="27" t="s">
        <v>29</v>
      </c>
      <c r="B83" s="73"/>
      <c r="C83" s="30"/>
      <c r="D83" s="110"/>
      <c r="E83" s="93">
        <v>0</v>
      </c>
      <c r="F83" s="50">
        <v>2</v>
      </c>
      <c r="G83" s="50">
        <v>3</v>
      </c>
      <c r="H83" s="50">
        <v>6</v>
      </c>
      <c r="I83" s="50">
        <v>2</v>
      </c>
      <c r="J83" s="50">
        <v>4</v>
      </c>
      <c r="K83" s="50">
        <v>5</v>
      </c>
      <c r="L83" s="50">
        <v>2</v>
      </c>
      <c r="M83" s="50">
        <v>4</v>
      </c>
      <c r="N83" s="50">
        <v>2</v>
      </c>
    </row>
    <row r="84" spans="1:14">
      <c r="A84" s="27" t="s">
        <v>30</v>
      </c>
      <c r="B84" s="73"/>
      <c r="C84" s="30"/>
      <c r="D84" s="110"/>
      <c r="E84" s="93">
        <v>1</v>
      </c>
      <c r="F84" s="50">
        <v>3</v>
      </c>
      <c r="G84" s="50">
        <v>4</v>
      </c>
      <c r="H84" s="50">
        <v>6</v>
      </c>
      <c r="I84" s="50">
        <v>3</v>
      </c>
      <c r="J84" s="50">
        <v>6</v>
      </c>
      <c r="K84" s="50">
        <v>5</v>
      </c>
      <c r="L84" s="50">
        <v>4</v>
      </c>
      <c r="M84" s="50">
        <v>4</v>
      </c>
      <c r="N84" s="50">
        <v>3</v>
      </c>
    </row>
    <row r="85" spans="1:14" ht="16.3" thickBot="1">
      <c r="A85" s="52" t="s">
        <v>25</v>
      </c>
      <c r="B85" s="74">
        <f>SUM(D85:N85)</f>
        <v>75</v>
      </c>
      <c r="C85" s="31">
        <f>B85+329</f>
        <v>404</v>
      </c>
      <c r="D85" s="111"/>
      <c r="E85" s="103"/>
      <c r="F85" s="54">
        <v>4</v>
      </c>
      <c r="G85" s="54">
        <v>6</v>
      </c>
      <c r="H85" s="54">
        <v>18</v>
      </c>
      <c r="I85" s="54">
        <v>6</v>
      </c>
      <c r="J85" s="54">
        <v>11</v>
      </c>
      <c r="K85" s="54">
        <v>13</v>
      </c>
      <c r="L85" s="54">
        <v>5</v>
      </c>
      <c r="M85" s="54">
        <v>8</v>
      </c>
      <c r="N85" s="54">
        <v>4</v>
      </c>
    </row>
    <row r="86" spans="1:14" ht="21.1">
      <c r="A86" s="46" t="s">
        <v>97</v>
      </c>
      <c r="B86" s="72"/>
      <c r="C86" s="33"/>
      <c r="D86" s="118"/>
      <c r="E86" s="105" t="s">
        <v>303</v>
      </c>
      <c r="F86" s="69" t="s">
        <v>303</v>
      </c>
      <c r="G86" s="69" t="s">
        <v>303</v>
      </c>
      <c r="H86" s="69" t="s">
        <v>303</v>
      </c>
      <c r="I86" s="69" t="s">
        <v>303</v>
      </c>
      <c r="J86" s="69">
        <v>9</v>
      </c>
      <c r="K86" s="69" t="s">
        <v>303</v>
      </c>
      <c r="L86" s="69" t="s">
        <v>303</v>
      </c>
      <c r="M86" s="69" t="s">
        <v>303</v>
      </c>
      <c r="N86" s="69" t="s">
        <v>303</v>
      </c>
    </row>
    <row r="87" spans="1:14">
      <c r="A87" s="47" t="s">
        <v>21</v>
      </c>
      <c r="B87" s="73">
        <f>SUM(D87:N87)+9</f>
        <v>19</v>
      </c>
      <c r="C87" s="30">
        <f>B87</f>
        <v>19</v>
      </c>
      <c r="D87" s="110"/>
      <c r="E87" s="93">
        <v>1</v>
      </c>
      <c r="F87" s="50">
        <v>1</v>
      </c>
      <c r="G87" s="50">
        <v>1</v>
      </c>
      <c r="H87" s="50">
        <v>1</v>
      </c>
      <c r="I87" s="50">
        <v>1</v>
      </c>
      <c r="J87" s="50">
        <v>1</v>
      </c>
      <c r="K87" s="50">
        <v>1</v>
      </c>
      <c r="L87" s="50">
        <v>1</v>
      </c>
      <c r="M87" s="50">
        <v>1</v>
      </c>
      <c r="N87" s="50">
        <v>1</v>
      </c>
    </row>
    <row r="88" spans="1:14">
      <c r="A88" s="47" t="s">
        <v>22</v>
      </c>
      <c r="B88" s="73">
        <f>SUM(D88:N88)+13</f>
        <v>13</v>
      </c>
      <c r="C88" s="30">
        <f t="shared" ref="C88" si="16">B88</f>
        <v>13</v>
      </c>
      <c r="D88" s="110"/>
      <c r="E88" s="93"/>
      <c r="F88" s="50"/>
      <c r="G88" s="50"/>
      <c r="H88" s="50"/>
      <c r="I88" s="50"/>
      <c r="J88" s="50"/>
      <c r="K88" s="50"/>
      <c r="L88" s="50"/>
      <c r="M88" s="50"/>
      <c r="N88" s="50"/>
    </row>
    <row r="89" spans="1:14">
      <c r="A89" s="47" t="s">
        <v>23</v>
      </c>
      <c r="B89" s="73">
        <f>B87+B88</f>
        <v>32</v>
      </c>
      <c r="C89" s="30">
        <f>C87+C88</f>
        <v>32</v>
      </c>
      <c r="D89" s="110"/>
      <c r="E89" s="93"/>
      <c r="F89" s="50"/>
      <c r="G89" s="50"/>
      <c r="H89" s="50"/>
      <c r="I89" s="50"/>
      <c r="J89" s="50"/>
      <c r="K89" s="50"/>
      <c r="L89" s="50"/>
      <c r="M89" s="50"/>
      <c r="N89" s="50"/>
    </row>
    <row r="90" spans="1:14">
      <c r="A90" s="47" t="s">
        <v>24</v>
      </c>
      <c r="B90" s="73">
        <f>SUM(D90:N90)+3</f>
        <v>8</v>
      </c>
      <c r="C90" s="30">
        <f t="shared" ref="C90:C93" si="17">B90</f>
        <v>8</v>
      </c>
      <c r="D90" s="110"/>
      <c r="E90" s="93"/>
      <c r="F90" s="50">
        <v>1</v>
      </c>
      <c r="G90" s="50"/>
      <c r="H90" s="50">
        <v>1</v>
      </c>
      <c r="I90" s="50"/>
      <c r="J90" s="50"/>
      <c r="K90" s="50">
        <v>1</v>
      </c>
      <c r="L90" s="50">
        <v>1</v>
      </c>
      <c r="M90" s="50"/>
      <c r="N90" s="50">
        <v>1</v>
      </c>
    </row>
    <row r="91" spans="1:14">
      <c r="A91" s="27" t="s">
        <v>29</v>
      </c>
      <c r="B91" s="73"/>
      <c r="C91" s="30"/>
      <c r="D91" s="110"/>
      <c r="E91" s="93"/>
      <c r="F91" s="50"/>
      <c r="G91" s="50"/>
      <c r="H91" s="50"/>
      <c r="I91" s="50"/>
      <c r="J91" s="50"/>
      <c r="K91" s="50"/>
      <c r="L91" s="50"/>
      <c r="M91" s="50"/>
      <c r="N91" s="50"/>
    </row>
    <row r="92" spans="1:14">
      <c r="A92" s="27" t="s">
        <v>30</v>
      </c>
      <c r="B92" s="73"/>
      <c r="C92" s="30"/>
      <c r="D92" s="110"/>
      <c r="E92" s="93"/>
      <c r="F92" s="50"/>
      <c r="G92" s="50"/>
      <c r="H92" s="50"/>
      <c r="I92" s="50"/>
      <c r="J92" s="50"/>
      <c r="K92" s="50"/>
      <c r="L92" s="50"/>
      <c r="M92" s="50"/>
      <c r="N92" s="50"/>
    </row>
    <row r="93" spans="1:14" ht="16.3" thickBot="1">
      <c r="A93" s="52" t="s">
        <v>25</v>
      </c>
      <c r="B93" s="74">
        <f>SUM(D93:N93)+33</f>
        <v>58</v>
      </c>
      <c r="C93" s="31">
        <f t="shared" si="17"/>
        <v>58</v>
      </c>
      <c r="D93" s="111"/>
      <c r="E93" s="103"/>
      <c r="F93" s="54">
        <v>5</v>
      </c>
      <c r="G93" s="54"/>
      <c r="H93" s="54">
        <v>5</v>
      </c>
      <c r="I93" s="54"/>
      <c r="J93" s="54"/>
      <c r="K93" s="54">
        <v>5</v>
      </c>
      <c r="L93" s="54">
        <v>5</v>
      </c>
      <c r="M93" s="54"/>
      <c r="N93" s="54">
        <v>5</v>
      </c>
    </row>
    <row r="94" spans="1:14" ht="21.1">
      <c r="A94" s="46" t="s">
        <v>111</v>
      </c>
      <c r="B94" s="72"/>
      <c r="C94" s="33"/>
      <c r="D94" s="118"/>
      <c r="E94" s="105" t="s">
        <v>289</v>
      </c>
      <c r="F94" s="69">
        <v>21</v>
      </c>
      <c r="G94" s="69">
        <v>21</v>
      </c>
      <c r="H94" s="69">
        <v>21</v>
      </c>
      <c r="I94" s="69">
        <v>21</v>
      </c>
      <c r="J94" s="69" t="s">
        <v>296</v>
      </c>
      <c r="K94" s="69">
        <v>21</v>
      </c>
      <c r="L94" s="69">
        <v>21</v>
      </c>
      <c r="M94" s="69">
        <v>21</v>
      </c>
      <c r="N94" s="69">
        <v>21</v>
      </c>
    </row>
    <row r="95" spans="1:14">
      <c r="A95" s="47" t="s">
        <v>21</v>
      </c>
      <c r="B95" s="73">
        <f>SUM(D95:N95)</f>
        <v>0</v>
      </c>
      <c r="C95" s="30">
        <f>B95+17</f>
        <v>17</v>
      </c>
      <c r="D95" s="110"/>
      <c r="E95" s="93"/>
      <c r="F95" s="50"/>
      <c r="G95" s="50"/>
      <c r="H95" s="50"/>
      <c r="I95" s="50"/>
      <c r="J95" s="50"/>
      <c r="K95" s="50"/>
      <c r="L95" s="50"/>
      <c r="M95" s="50"/>
      <c r="N95" s="50"/>
    </row>
    <row r="96" spans="1:14">
      <c r="A96" s="47" t="s">
        <v>22</v>
      </c>
      <c r="B96" s="73">
        <f>SUM(D96:N96)</f>
        <v>9</v>
      </c>
      <c r="C96" s="30">
        <f>B96+21</f>
        <v>30</v>
      </c>
      <c r="D96" s="110"/>
      <c r="E96" s="93">
        <v>1</v>
      </c>
      <c r="F96" s="50">
        <v>1</v>
      </c>
      <c r="G96" s="50">
        <v>1</v>
      </c>
      <c r="H96" s="50">
        <v>1</v>
      </c>
      <c r="I96" s="50">
        <v>1</v>
      </c>
      <c r="J96" s="50"/>
      <c r="K96" s="50">
        <v>1</v>
      </c>
      <c r="L96" s="50">
        <v>1</v>
      </c>
      <c r="M96" s="50">
        <v>1</v>
      </c>
      <c r="N96" s="50">
        <v>1</v>
      </c>
    </row>
    <row r="97" spans="1:14">
      <c r="A97" s="47" t="s">
        <v>23</v>
      </c>
      <c r="B97" s="73">
        <f>B95+B96</f>
        <v>9</v>
      </c>
      <c r="C97" s="30">
        <f>C95+C96</f>
        <v>47</v>
      </c>
      <c r="D97" s="110"/>
      <c r="E97" s="93"/>
      <c r="F97" s="50"/>
      <c r="G97" s="50"/>
      <c r="H97" s="50"/>
      <c r="I97" s="50"/>
      <c r="J97" s="50"/>
      <c r="K97" s="50"/>
      <c r="L97" s="50"/>
      <c r="M97" s="50"/>
      <c r="N97" s="50"/>
    </row>
    <row r="98" spans="1:14">
      <c r="A98" s="47" t="s">
        <v>24</v>
      </c>
      <c r="B98" s="73">
        <f>SUM(D98:N98)</f>
        <v>1</v>
      </c>
      <c r="C98" s="30">
        <f>B98+4</f>
        <v>5</v>
      </c>
      <c r="D98" s="110"/>
      <c r="E98" s="93"/>
      <c r="F98" s="50"/>
      <c r="G98" s="50">
        <v>1</v>
      </c>
      <c r="H98" s="50"/>
      <c r="I98" s="50"/>
      <c r="J98" s="50"/>
      <c r="K98" s="50"/>
      <c r="L98" s="50"/>
      <c r="M98" s="50"/>
      <c r="N98" s="50"/>
    </row>
    <row r="99" spans="1:14" ht="16.3" thickBot="1">
      <c r="A99" s="52" t="s">
        <v>25</v>
      </c>
      <c r="B99" s="74">
        <f>SUM(D99:N99)</f>
        <v>5</v>
      </c>
      <c r="C99" s="31">
        <f>B99+22</f>
        <v>27</v>
      </c>
      <c r="D99" s="111"/>
      <c r="E99" s="103"/>
      <c r="F99" s="54"/>
      <c r="G99" s="54">
        <v>5</v>
      </c>
      <c r="H99" s="54"/>
      <c r="I99" s="54"/>
      <c r="J99" s="54"/>
      <c r="K99" s="54"/>
      <c r="L99" s="54"/>
      <c r="M99" s="54"/>
      <c r="N99" s="54"/>
    </row>
    <row r="100" spans="1:14" ht="21.1">
      <c r="A100" s="46" t="s">
        <v>204</v>
      </c>
      <c r="B100" s="72"/>
      <c r="C100" s="33"/>
      <c r="D100" s="118"/>
      <c r="E100" s="105"/>
      <c r="F100" s="69"/>
      <c r="G100" s="69"/>
      <c r="H100" s="69"/>
      <c r="I100" s="69"/>
      <c r="J100" s="69"/>
      <c r="K100" s="69"/>
      <c r="L100" s="69"/>
      <c r="M100" s="69"/>
      <c r="N100" s="69"/>
    </row>
    <row r="101" spans="1:14">
      <c r="A101" s="47" t="s">
        <v>21</v>
      </c>
      <c r="B101" s="73">
        <f>SUM(D101:N101)</f>
        <v>0</v>
      </c>
      <c r="C101" s="30">
        <f>B101</f>
        <v>0</v>
      </c>
      <c r="D101" s="110"/>
      <c r="E101" s="93"/>
      <c r="F101" s="50"/>
      <c r="G101" s="50"/>
      <c r="H101" s="50"/>
      <c r="I101" s="50"/>
      <c r="J101" s="50"/>
      <c r="K101" s="50"/>
      <c r="L101" s="50"/>
      <c r="M101" s="50"/>
      <c r="N101" s="50"/>
    </row>
    <row r="102" spans="1:14">
      <c r="A102" s="47" t="s">
        <v>22</v>
      </c>
      <c r="B102" s="73">
        <f>SUM(D102:N102)</f>
        <v>0</v>
      </c>
      <c r="C102" s="30">
        <f t="shared" ref="C102" si="18">B102</f>
        <v>0</v>
      </c>
      <c r="D102" s="110"/>
      <c r="E102" s="93"/>
      <c r="F102" s="50"/>
      <c r="G102" s="50"/>
      <c r="H102" s="50"/>
      <c r="I102" s="50"/>
      <c r="J102" s="50"/>
      <c r="K102" s="50"/>
      <c r="L102" s="50"/>
      <c r="M102" s="50"/>
      <c r="N102" s="50"/>
    </row>
    <row r="103" spans="1:14">
      <c r="A103" s="47" t="s">
        <v>23</v>
      </c>
      <c r="B103" s="73">
        <f>B101+B102</f>
        <v>0</v>
      </c>
      <c r="C103" s="30">
        <f>C101+C102</f>
        <v>0</v>
      </c>
      <c r="D103" s="110"/>
      <c r="E103" s="93"/>
      <c r="F103" s="50"/>
      <c r="G103" s="50"/>
      <c r="H103" s="50"/>
      <c r="I103" s="50"/>
      <c r="J103" s="50"/>
      <c r="K103" s="50"/>
      <c r="L103" s="50"/>
      <c r="M103" s="50"/>
      <c r="N103" s="50"/>
    </row>
    <row r="104" spans="1:14">
      <c r="A104" s="47" t="s">
        <v>24</v>
      </c>
      <c r="B104" s="73">
        <f>SUM(D104:N104)</f>
        <v>0</v>
      </c>
      <c r="C104" s="30">
        <f t="shared" ref="C104:C105" si="19">B104</f>
        <v>0</v>
      </c>
      <c r="D104" s="110"/>
      <c r="E104" s="93"/>
      <c r="F104" s="50"/>
      <c r="G104" s="50"/>
      <c r="H104" s="50"/>
      <c r="I104" s="50"/>
      <c r="J104" s="50"/>
      <c r="K104" s="50"/>
      <c r="L104" s="50"/>
      <c r="M104" s="50"/>
      <c r="N104" s="50"/>
    </row>
    <row r="105" spans="1:14" ht="16.3" thickBot="1">
      <c r="A105" s="52" t="s">
        <v>25</v>
      </c>
      <c r="B105" s="74">
        <f>SUM(D105:N105)</f>
        <v>0</v>
      </c>
      <c r="C105" s="31">
        <f t="shared" si="19"/>
        <v>0</v>
      </c>
      <c r="D105" s="111"/>
      <c r="E105" s="103"/>
      <c r="F105" s="54"/>
      <c r="G105" s="54"/>
      <c r="H105" s="54"/>
      <c r="I105" s="54"/>
      <c r="J105" s="54"/>
      <c r="K105" s="54"/>
      <c r="L105" s="54"/>
      <c r="M105" s="54"/>
      <c r="N105" s="54"/>
    </row>
    <row r="106" spans="1:14" ht="21.1">
      <c r="A106" s="46" t="s">
        <v>98</v>
      </c>
      <c r="B106" s="72"/>
      <c r="C106" s="33"/>
      <c r="D106" s="118"/>
      <c r="E106" s="105" t="s">
        <v>312</v>
      </c>
      <c r="F106" s="69">
        <v>17</v>
      </c>
      <c r="G106" s="69"/>
      <c r="H106" s="69"/>
      <c r="I106" s="69">
        <v>17</v>
      </c>
      <c r="J106" s="69">
        <v>17</v>
      </c>
      <c r="K106" s="69"/>
      <c r="L106" s="69">
        <v>17</v>
      </c>
      <c r="M106" s="69">
        <v>17</v>
      </c>
      <c r="N106" s="69">
        <v>17</v>
      </c>
    </row>
    <row r="107" spans="1:14">
      <c r="A107" s="47" t="s">
        <v>21</v>
      </c>
      <c r="B107" s="73">
        <f>SUM(D107:N107)+35</f>
        <v>36</v>
      </c>
      <c r="C107" s="30">
        <f>B107</f>
        <v>36</v>
      </c>
      <c r="D107" s="110"/>
      <c r="E107" s="93">
        <v>1</v>
      </c>
      <c r="F107" s="50"/>
      <c r="G107" s="50"/>
      <c r="H107" s="50"/>
      <c r="I107" s="50"/>
      <c r="J107" s="50"/>
      <c r="K107" s="50"/>
      <c r="L107" s="50"/>
      <c r="M107" s="50"/>
      <c r="N107" s="50"/>
    </row>
    <row r="108" spans="1:14">
      <c r="A108" s="47" t="s">
        <v>22</v>
      </c>
      <c r="B108" s="73">
        <f>SUM(D108:N108)+28</f>
        <v>34</v>
      </c>
      <c r="C108" s="30">
        <f t="shared" ref="C108" si="20">B108</f>
        <v>34</v>
      </c>
      <c r="D108" s="110"/>
      <c r="E108" s="93"/>
      <c r="F108" s="50">
        <v>1</v>
      </c>
      <c r="G108" s="50"/>
      <c r="H108" s="50"/>
      <c r="I108" s="50">
        <v>1</v>
      </c>
      <c r="J108" s="50">
        <v>1</v>
      </c>
      <c r="K108" s="50"/>
      <c r="L108" s="50">
        <v>1</v>
      </c>
      <c r="M108" s="50">
        <v>1</v>
      </c>
      <c r="N108" s="50">
        <v>1</v>
      </c>
    </row>
    <row r="109" spans="1:14">
      <c r="A109" s="47" t="s">
        <v>23</v>
      </c>
      <c r="B109" s="73">
        <f>B107+B108</f>
        <v>70</v>
      </c>
      <c r="C109" s="30">
        <f>C107+C108</f>
        <v>70</v>
      </c>
      <c r="D109" s="110"/>
      <c r="E109" s="93"/>
      <c r="F109" s="50"/>
      <c r="G109" s="50"/>
      <c r="H109" s="50"/>
      <c r="I109" s="50"/>
      <c r="J109" s="50"/>
      <c r="K109" s="50"/>
      <c r="L109" s="50"/>
      <c r="M109" s="50"/>
      <c r="N109" s="50"/>
    </row>
    <row r="110" spans="1:14">
      <c r="A110" s="47" t="s">
        <v>24</v>
      </c>
      <c r="B110" s="73">
        <f>SUM(D110:N110)+1</f>
        <v>1</v>
      </c>
      <c r="C110" s="30">
        <f t="shared" ref="C110:C111" si="21">B110</f>
        <v>1</v>
      </c>
      <c r="D110" s="110"/>
      <c r="E110" s="93"/>
      <c r="F110" s="50"/>
      <c r="G110" s="50"/>
      <c r="H110" s="50"/>
      <c r="I110" s="50"/>
      <c r="J110" s="50"/>
      <c r="K110" s="50"/>
      <c r="L110" s="50"/>
      <c r="M110" s="50"/>
      <c r="N110" s="50"/>
    </row>
    <row r="111" spans="1:14" ht="16.3" thickBot="1">
      <c r="A111" s="52" t="s">
        <v>25</v>
      </c>
      <c r="B111" s="74">
        <f>SUM(D111:N111)+5</f>
        <v>5</v>
      </c>
      <c r="C111" s="31">
        <f t="shared" si="21"/>
        <v>5</v>
      </c>
      <c r="D111" s="111"/>
      <c r="E111" s="103"/>
      <c r="F111" s="54"/>
      <c r="G111" s="54"/>
      <c r="H111" s="54"/>
      <c r="I111" s="54"/>
      <c r="J111" s="54"/>
      <c r="K111" s="54"/>
      <c r="L111" s="54"/>
      <c r="M111" s="54"/>
      <c r="N111" s="54"/>
    </row>
    <row r="112" spans="1:14" ht="21.1">
      <c r="A112" s="46" t="s">
        <v>99</v>
      </c>
      <c r="B112" s="72"/>
      <c r="C112" s="33"/>
      <c r="D112" s="118"/>
      <c r="E112" s="105"/>
      <c r="F112" s="69"/>
      <c r="G112" s="69">
        <v>17</v>
      </c>
      <c r="H112" s="69">
        <v>17</v>
      </c>
      <c r="I112" s="69" t="s">
        <v>298</v>
      </c>
      <c r="J112" s="69"/>
      <c r="K112" s="69">
        <v>17</v>
      </c>
      <c r="L112" s="69"/>
      <c r="M112" s="69" t="s">
        <v>388</v>
      </c>
      <c r="N112" s="69" t="s">
        <v>298</v>
      </c>
    </row>
    <row r="113" spans="1:14">
      <c r="A113" s="47" t="s">
        <v>21</v>
      </c>
      <c r="B113" s="73">
        <f>SUM(D113:N113)+9</f>
        <v>12</v>
      </c>
      <c r="C113" s="30">
        <f>B113+3</f>
        <v>15</v>
      </c>
      <c r="D113" s="110"/>
      <c r="E113" s="93"/>
      <c r="F113" s="50"/>
      <c r="G113" s="50"/>
      <c r="H113" s="50"/>
      <c r="I113" s="50">
        <v>1</v>
      </c>
      <c r="J113" s="50"/>
      <c r="K113" s="50"/>
      <c r="L113" s="50"/>
      <c r="M113" s="50">
        <v>1</v>
      </c>
      <c r="N113" s="50">
        <v>1</v>
      </c>
    </row>
    <row r="114" spans="1:14">
      <c r="A114" s="47" t="s">
        <v>22</v>
      </c>
      <c r="B114" s="73">
        <f>SUM(D114:N114)+21</f>
        <v>24</v>
      </c>
      <c r="C114" s="30">
        <f>B114+4</f>
        <v>28</v>
      </c>
      <c r="D114" s="110"/>
      <c r="E114" s="93"/>
      <c r="F114" s="50"/>
      <c r="G114" s="50">
        <v>1</v>
      </c>
      <c r="H114" s="50">
        <v>1</v>
      </c>
      <c r="I114" s="50"/>
      <c r="J114" s="50"/>
      <c r="K114" s="50">
        <v>1</v>
      </c>
      <c r="L114" s="50"/>
      <c r="M114" s="50"/>
      <c r="N114" s="50"/>
    </row>
    <row r="115" spans="1:14">
      <c r="A115" s="47" t="s">
        <v>23</v>
      </c>
      <c r="B115" s="73">
        <f>B113+B114</f>
        <v>36</v>
      </c>
      <c r="C115" s="30">
        <f>C113+C114</f>
        <v>43</v>
      </c>
      <c r="D115" s="110"/>
      <c r="E115" s="93"/>
      <c r="F115" s="50"/>
      <c r="G115" s="50"/>
      <c r="H115" s="50"/>
      <c r="I115" s="50"/>
      <c r="J115" s="50"/>
      <c r="K115" s="50"/>
      <c r="L115" s="50"/>
      <c r="M115" s="50"/>
      <c r="N115" s="50"/>
    </row>
    <row r="116" spans="1:14">
      <c r="A116" s="47" t="s">
        <v>24</v>
      </c>
      <c r="B116" s="73">
        <f>SUM(D116:N116)+2</f>
        <v>2</v>
      </c>
      <c r="C116" s="30">
        <f t="shared" ref="C116:C117" si="22">B116</f>
        <v>2</v>
      </c>
      <c r="D116" s="110"/>
      <c r="E116" s="93"/>
      <c r="F116" s="50"/>
      <c r="G116" s="50"/>
      <c r="H116" s="50"/>
      <c r="I116" s="50"/>
      <c r="J116" s="50"/>
      <c r="K116" s="50"/>
      <c r="L116" s="50"/>
      <c r="M116" s="50"/>
      <c r="N116" s="50"/>
    </row>
    <row r="117" spans="1:14" ht="16.3" thickBot="1">
      <c r="A117" s="52" t="s">
        <v>25</v>
      </c>
      <c r="B117" s="74">
        <f>SUM(D117:N117)+10</f>
        <v>10</v>
      </c>
      <c r="C117" s="31">
        <f t="shared" si="22"/>
        <v>10</v>
      </c>
      <c r="D117" s="111"/>
      <c r="E117" s="103"/>
      <c r="F117" s="54"/>
      <c r="G117" s="54"/>
      <c r="H117" s="54"/>
      <c r="I117" s="54"/>
      <c r="J117" s="54"/>
      <c r="K117" s="54"/>
      <c r="L117" s="54"/>
      <c r="M117" s="54"/>
      <c r="N117" s="54"/>
    </row>
    <row r="118" spans="1:14" ht="21.1">
      <c r="A118" s="46" t="s">
        <v>84</v>
      </c>
      <c r="B118" s="72"/>
      <c r="C118" s="33"/>
      <c r="D118" s="118"/>
      <c r="E118" s="105" t="s">
        <v>285</v>
      </c>
      <c r="F118" s="69" t="s">
        <v>298</v>
      </c>
      <c r="G118" s="69" t="s">
        <v>298</v>
      </c>
      <c r="H118" s="69" t="s">
        <v>298</v>
      </c>
      <c r="I118" s="69">
        <v>18</v>
      </c>
      <c r="J118" s="69" t="s">
        <v>298</v>
      </c>
      <c r="K118" s="69" t="s">
        <v>298</v>
      </c>
      <c r="L118" s="69" t="s">
        <v>312</v>
      </c>
      <c r="M118" s="69"/>
      <c r="N118" s="69">
        <v>18</v>
      </c>
    </row>
    <row r="119" spans="1:14">
      <c r="A119" s="47" t="s">
        <v>21</v>
      </c>
      <c r="B119" s="73">
        <f>SUM(D119:N119)</f>
        <v>6</v>
      </c>
      <c r="C119" s="30">
        <f>B119+34</f>
        <v>40</v>
      </c>
      <c r="D119" s="110"/>
      <c r="E119" s="93"/>
      <c r="F119" s="50">
        <v>1</v>
      </c>
      <c r="G119" s="50">
        <v>1</v>
      </c>
      <c r="H119" s="50">
        <v>1</v>
      </c>
      <c r="I119" s="50"/>
      <c r="J119" s="50">
        <v>1</v>
      </c>
      <c r="K119" s="50">
        <v>1</v>
      </c>
      <c r="L119" s="50">
        <v>1</v>
      </c>
      <c r="M119" s="50"/>
      <c r="N119" s="50"/>
    </row>
    <row r="120" spans="1:14">
      <c r="A120" s="47" t="s">
        <v>22</v>
      </c>
      <c r="B120" s="73">
        <f>SUM(D120:N120)</f>
        <v>3</v>
      </c>
      <c r="C120" s="30">
        <f>B120+56</f>
        <v>59</v>
      </c>
      <c r="D120" s="110"/>
      <c r="E120" s="93">
        <v>1</v>
      </c>
      <c r="F120" s="50"/>
      <c r="G120" s="50"/>
      <c r="H120" s="50"/>
      <c r="I120" s="50">
        <v>1</v>
      </c>
      <c r="J120" s="50"/>
      <c r="K120" s="50"/>
      <c r="L120" s="50"/>
      <c r="M120" s="50"/>
      <c r="N120" s="50">
        <v>1</v>
      </c>
    </row>
    <row r="121" spans="1:14">
      <c r="A121" s="47" t="s">
        <v>23</v>
      </c>
      <c r="B121" s="73">
        <f>B119+B120</f>
        <v>9</v>
      </c>
      <c r="C121" s="30">
        <f>C119+C120</f>
        <v>99</v>
      </c>
      <c r="D121" s="110"/>
      <c r="E121" s="93"/>
      <c r="F121" s="50"/>
      <c r="G121" s="50"/>
      <c r="H121" s="50"/>
      <c r="I121" s="50"/>
      <c r="J121" s="50"/>
      <c r="K121" s="50"/>
      <c r="L121" s="50"/>
      <c r="M121" s="50"/>
      <c r="N121" s="50"/>
    </row>
    <row r="122" spans="1:14">
      <c r="A122" s="47" t="s">
        <v>24</v>
      </c>
      <c r="B122" s="73">
        <f>SUM(D122:N122)</f>
        <v>1</v>
      </c>
      <c r="C122" s="30">
        <f>B122+4</f>
        <v>5</v>
      </c>
      <c r="D122" s="110"/>
      <c r="E122" s="93"/>
      <c r="F122" s="50"/>
      <c r="G122" s="50">
        <v>1</v>
      </c>
      <c r="H122" s="50"/>
      <c r="I122" s="50"/>
      <c r="J122" s="50"/>
      <c r="K122" s="50"/>
      <c r="L122" s="50"/>
      <c r="M122" s="50"/>
      <c r="N122" s="50"/>
    </row>
    <row r="123" spans="1:14" ht="16.3" thickBot="1">
      <c r="A123" s="52" t="s">
        <v>25</v>
      </c>
      <c r="B123" s="74">
        <f>SUM(D123:N123)</f>
        <v>5</v>
      </c>
      <c r="C123" s="31">
        <f>B123+20</f>
        <v>25</v>
      </c>
      <c r="D123" s="111"/>
      <c r="E123" s="103"/>
      <c r="F123" s="54"/>
      <c r="G123" s="54">
        <v>5</v>
      </c>
      <c r="H123" s="54"/>
      <c r="I123" s="54"/>
      <c r="J123" s="54"/>
      <c r="K123" s="54"/>
      <c r="L123" s="54"/>
      <c r="M123" s="54"/>
      <c r="N123" s="54"/>
    </row>
    <row r="124" spans="1:14" ht="21.1">
      <c r="A124" s="46" t="s">
        <v>205</v>
      </c>
      <c r="B124" s="72"/>
      <c r="C124" s="33"/>
      <c r="D124" s="118"/>
      <c r="E124" s="105" t="s">
        <v>255</v>
      </c>
      <c r="F124" s="69" t="s">
        <v>271</v>
      </c>
      <c r="G124" s="69" t="s">
        <v>271</v>
      </c>
      <c r="H124" s="69">
        <v>18</v>
      </c>
      <c r="I124" s="69"/>
      <c r="J124" s="69">
        <v>18</v>
      </c>
      <c r="K124" s="69" t="s">
        <v>271</v>
      </c>
      <c r="L124" s="69">
        <v>18</v>
      </c>
      <c r="M124" s="69" t="s">
        <v>271</v>
      </c>
      <c r="N124" s="69" t="s">
        <v>271</v>
      </c>
    </row>
    <row r="125" spans="1:14">
      <c r="A125" s="47" t="s">
        <v>21</v>
      </c>
      <c r="B125" s="73">
        <f>SUM(D125:N125)</f>
        <v>6</v>
      </c>
      <c r="C125" s="30">
        <f>B125+12</f>
        <v>18</v>
      </c>
      <c r="D125" s="110"/>
      <c r="E125" s="93">
        <v>1</v>
      </c>
      <c r="F125" s="50">
        <v>1</v>
      </c>
      <c r="G125" s="50">
        <v>1</v>
      </c>
      <c r="H125" s="50"/>
      <c r="I125" s="50"/>
      <c r="J125" s="50"/>
      <c r="K125" s="50">
        <v>1</v>
      </c>
      <c r="L125" s="50"/>
      <c r="M125" s="50">
        <v>1</v>
      </c>
      <c r="N125" s="50">
        <v>1</v>
      </c>
    </row>
    <row r="126" spans="1:14">
      <c r="A126" s="47" t="s">
        <v>22</v>
      </c>
      <c r="B126" s="73">
        <f>SUM(D126:N126)</f>
        <v>3</v>
      </c>
      <c r="C126" s="30">
        <f>B126+3</f>
        <v>6</v>
      </c>
      <c r="D126" s="110"/>
      <c r="E126" s="93"/>
      <c r="F126" s="50"/>
      <c r="G126" s="50"/>
      <c r="H126" s="50">
        <v>1</v>
      </c>
      <c r="I126" s="50"/>
      <c r="J126" s="50">
        <v>1</v>
      </c>
      <c r="K126" s="50"/>
      <c r="L126" s="50">
        <v>1</v>
      </c>
      <c r="M126" s="50"/>
      <c r="N126" s="50"/>
    </row>
    <row r="127" spans="1:14">
      <c r="A127" s="47" t="s">
        <v>23</v>
      </c>
      <c r="B127" s="73">
        <f>B125+B126</f>
        <v>9</v>
      </c>
      <c r="C127" s="30">
        <f>C125+C126</f>
        <v>24</v>
      </c>
      <c r="D127" s="110"/>
      <c r="E127" s="93"/>
      <c r="F127" s="50"/>
      <c r="G127" s="50"/>
      <c r="H127" s="50"/>
      <c r="I127" s="50"/>
      <c r="J127" s="50"/>
      <c r="K127" s="50"/>
      <c r="L127" s="50"/>
      <c r="M127" s="50"/>
      <c r="N127" s="50"/>
    </row>
    <row r="128" spans="1:14">
      <c r="A128" s="47" t="s">
        <v>24</v>
      </c>
      <c r="B128" s="73">
        <f>SUM(D128:N128)</f>
        <v>1</v>
      </c>
      <c r="C128" s="30">
        <f t="shared" ref="C128:C129" si="23">B128</f>
        <v>1</v>
      </c>
      <c r="D128" s="110"/>
      <c r="E128" s="93"/>
      <c r="F128" s="50"/>
      <c r="G128" s="50"/>
      <c r="H128" s="50"/>
      <c r="I128" s="50"/>
      <c r="J128" s="50"/>
      <c r="K128" s="50"/>
      <c r="L128" s="50">
        <v>1</v>
      </c>
      <c r="M128" s="50"/>
      <c r="N128" s="50"/>
    </row>
    <row r="129" spans="1:14" ht="16.3" thickBot="1">
      <c r="A129" s="52" t="s">
        <v>25</v>
      </c>
      <c r="B129" s="74">
        <f>SUM(D129:N129)</f>
        <v>5</v>
      </c>
      <c r="C129" s="31">
        <f t="shared" si="23"/>
        <v>5</v>
      </c>
      <c r="D129" s="111"/>
      <c r="E129" s="103"/>
      <c r="F129" s="54"/>
      <c r="G129" s="54"/>
      <c r="H129" s="54"/>
      <c r="I129" s="54"/>
      <c r="J129" s="54"/>
      <c r="K129" s="54"/>
      <c r="L129" s="54">
        <v>5</v>
      </c>
      <c r="M129" s="54"/>
      <c r="N129" s="54"/>
    </row>
    <row r="130" spans="1:14" ht="21.1">
      <c r="A130" s="46" t="s">
        <v>206</v>
      </c>
      <c r="B130" s="72"/>
      <c r="C130" s="33"/>
      <c r="D130" s="118"/>
      <c r="E130" s="105" t="s">
        <v>286</v>
      </c>
      <c r="F130" s="69">
        <v>18</v>
      </c>
      <c r="G130" s="69">
        <v>18</v>
      </c>
      <c r="H130" s="69" t="s">
        <v>271</v>
      </c>
      <c r="I130" s="69" t="s">
        <v>271</v>
      </c>
      <c r="J130" s="69" t="s">
        <v>271</v>
      </c>
      <c r="K130" s="69">
        <v>18</v>
      </c>
      <c r="L130" s="69" t="s">
        <v>271</v>
      </c>
      <c r="M130" s="69"/>
      <c r="N130" s="69"/>
    </row>
    <row r="131" spans="1:14">
      <c r="A131" s="47" t="s">
        <v>21</v>
      </c>
      <c r="B131" s="73">
        <f>SUM(D131:N131)</f>
        <v>4</v>
      </c>
      <c r="C131" s="30">
        <f>B131</f>
        <v>4</v>
      </c>
      <c r="D131" s="110"/>
      <c r="E131" s="93"/>
      <c r="F131" s="50"/>
      <c r="G131" s="50"/>
      <c r="H131" s="50">
        <v>1</v>
      </c>
      <c r="I131" s="50">
        <v>1</v>
      </c>
      <c r="J131" s="50">
        <v>1</v>
      </c>
      <c r="K131" s="50"/>
      <c r="L131" s="50">
        <v>1</v>
      </c>
      <c r="M131" s="50"/>
      <c r="N131" s="50"/>
    </row>
    <row r="132" spans="1:14">
      <c r="A132" s="47" t="s">
        <v>22</v>
      </c>
      <c r="B132" s="73">
        <f>SUM(D132:N132)</f>
        <v>4</v>
      </c>
      <c r="C132" s="30">
        <f t="shared" ref="C132" si="24">B132</f>
        <v>4</v>
      </c>
      <c r="D132" s="110"/>
      <c r="E132" s="93">
        <v>1</v>
      </c>
      <c r="F132" s="50">
        <v>1</v>
      </c>
      <c r="G132" s="50">
        <v>1</v>
      </c>
      <c r="H132" s="50"/>
      <c r="I132" s="50"/>
      <c r="J132" s="50"/>
      <c r="K132" s="50">
        <v>1</v>
      </c>
      <c r="L132" s="50"/>
      <c r="M132" s="50"/>
      <c r="N132" s="50"/>
    </row>
    <row r="133" spans="1:14">
      <c r="A133" s="47" t="s">
        <v>23</v>
      </c>
      <c r="B133" s="73">
        <f>B131+B132</f>
        <v>8</v>
      </c>
      <c r="C133" s="30">
        <f>C131+C132</f>
        <v>8</v>
      </c>
      <c r="D133" s="110"/>
      <c r="E133" s="93"/>
      <c r="F133" s="50"/>
      <c r="G133" s="50"/>
      <c r="H133" s="50"/>
      <c r="I133" s="50"/>
      <c r="J133" s="50"/>
      <c r="K133" s="50"/>
      <c r="L133" s="50"/>
      <c r="M133" s="50"/>
      <c r="N133" s="50"/>
    </row>
    <row r="134" spans="1:14">
      <c r="A134" s="47" t="s">
        <v>24</v>
      </c>
      <c r="B134" s="73">
        <f>SUM(D134:N134)</f>
        <v>0</v>
      </c>
      <c r="C134" s="30">
        <f t="shared" ref="C134:C135" si="25">B134</f>
        <v>0</v>
      </c>
      <c r="D134" s="110"/>
      <c r="E134" s="93"/>
      <c r="F134" s="50"/>
      <c r="G134" s="50"/>
      <c r="H134" s="50"/>
      <c r="I134" s="50"/>
      <c r="J134" s="50"/>
      <c r="K134" s="50"/>
      <c r="L134" s="50"/>
      <c r="M134" s="50"/>
      <c r="N134" s="50"/>
    </row>
    <row r="135" spans="1:14" ht="16.3" thickBot="1">
      <c r="A135" s="52" t="s">
        <v>25</v>
      </c>
      <c r="B135" s="74">
        <f>SUM(D135:N135)</f>
        <v>0</v>
      </c>
      <c r="C135" s="31">
        <f t="shared" si="25"/>
        <v>0</v>
      </c>
      <c r="D135" s="111"/>
      <c r="E135" s="103"/>
      <c r="F135" s="54"/>
      <c r="G135" s="54"/>
      <c r="H135" s="54"/>
      <c r="I135" s="54"/>
      <c r="J135" s="54"/>
      <c r="K135" s="54"/>
      <c r="L135" s="54"/>
      <c r="M135" s="54"/>
      <c r="N135" s="54"/>
    </row>
    <row r="136" spans="1:14" ht="21.1">
      <c r="A136" s="46" t="s">
        <v>397</v>
      </c>
      <c r="B136" s="72"/>
      <c r="C136" s="33"/>
      <c r="D136" s="118"/>
      <c r="E136" s="105"/>
      <c r="F136" s="69"/>
      <c r="G136" s="69"/>
      <c r="H136" s="69"/>
      <c r="I136" s="69"/>
      <c r="J136" s="69"/>
      <c r="K136" s="69"/>
      <c r="L136" s="69"/>
      <c r="M136" s="69"/>
      <c r="N136" s="69" t="s">
        <v>282</v>
      </c>
    </row>
    <row r="137" spans="1:14">
      <c r="A137" s="47" t="s">
        <v>21</v>
      </c>
      <c r="B137" s="73">
        <f>SUM(D137:N137)</f>
        <v>0</v>
      </c>
      <c r="C137" s="30">
        <f>B137</f>
        <v>0</v>
      </c>
      <c r="D137" s="110"/>
      <c r="E137" s="93"/>
      <c r="F137" s="50"/>
      <c r="G137" s="50"/>
      <c r="H137" s="50"/>
      <c r="I137" s="50"/>
      <c r="J137" s="50"/>
      <c r="K137" s="50"/>
      <c r="L137" s="50"/>
      <c r="M137" s="50"/>
      <c r="N137" s="50"/>
    </row>
    <row r="138" spans="1:14">
      <c r="A138" s="47" t="s">
        <v>22</v>
      </c>
      <c r="B138" s="73">
        <f>SUM(D138:N138)</f>
        <v>1</v>
      </c>
      <c r="C138" s="30">
        <f t="shared" ref="C138" si="26">B138</f>
        <v>1</v>
      </c>
      <c r="D138" s="110"/>
      <c r="E138" s="93"/>
      <c r="F138" s="50"/>
      <c r="G138" s="50"/>
      <c r="H138" s="50"/>
      <c r="I138" s="50"/>
      <c r="J138" s="50"/>
      <c r="K138" s="50"/>
      <c r="L138" s="50"/>
      <c r="M138" s="50"/>
      <c r="N138" s="50">
        <v>1</v>
      </c>
    </row>
    <row r="139" spans="1:14">
      <c r="A139" s="47" t="s">
        <v>23</v>
      </c>
      <c r="B139" s="73">
        <f>B137+B138</f>
        <v>1</v>
      </c>
      <c r="C139" s="30">
        <f>C137+C138</f>
        <v>1</v>
      </c>
      <c r="D139" s="110"/>
      <c r="E139" s="93"/>
      <c r="F139" s="50"/>
      <c r="G139" s="50"/>
      <c r="H139" s="50"/>
      <c r="I139" s="50"/>
      <c r="J139" s="50"/>
      <c r="K139" s="50"/>
      <c r="L139" s="50"/>
      <c r="M139" s="50"/>
      <c r="N139" s="50"/>
    </row>
    <row r="140" spans="1:14">
      <c r="A140" s="47" t="s">
        <v>24</v>
      </c>
      <c r="B140" s="73">
        <f>SUM(D140:N140)</f>
        <v>0</v>
      </c>
      <c r="C140" s="30">
        <f t="shared" ref="C140:C141" si="27">B140</f>
        <v>0</v>
      </c>
      <c r="D140" s="110"/>
      <c r="E140" s="93"/>
      <c r="F140" s="50"/>
      <c r="G140" s="50"/>
      <c r="H140" s="50"/>
      <c r="I140" s="50"/>
      <c r="J140" s="50"/>
      <c r="K140" s="50"/>
      <c r="L140" s="50"/>
      <c r="M140" s="50"/>
      <c r="N140" s="50"/>
    </row>
    <row r="141" spans="1:14" ht="16.3" thickBot="1">
      <c r="A141" s="52" t="s">
        <v>25</v>
      </c>
      <c r="B141" s="74">
        <f>SUM(D141:N141)</f>
        <v>0</v>
      </c>
      <c r="C141" s="31">
        <f t="shared" si="27"/>
        <v>0</v>
      </c>
      <c r="D141" s="111"/>
      <c r="E141" s="103"/>
      <c r="F141" s="54"/>
      <c r="G141" s="54"/>
      <c r="H141" s="54"/>
      <c r="I141" s="54"/>
      <c r="J141" s="54"/>
      <c r="K141" s="54"/>
      <c r="L141" s="54"/>
      <c r="M141" s="54"/>
      <c r="N141" s="54"/>
    </row>
    <row r="142" spans="1:14" ht="21.1">
      <c r="A142" s="46" t="s">
        <v>207</v>
      </c>
      <c r="B142" s="72"/>
      <c r="C142" s="33"/>
      <c r="D142" s="118"/>
      <c r="E142" s="105"/>
      <c r="F142" s="69"/>
      <c r="G142" s="69"/>
      <c r="H142" s="69"/>
      <c r="I142" s="69"/>
      <c r="J142" s="69"/>
      <c r="K142" s="69"/>
      <c r="L142" s="69"/>
      <c r="M142" s="69"/>
      <c r="N142" s="69"/>
    </row>
    <row r="143" spans="1:14">
      <c r="A143" s="47" t="s">
        <v>21</v>
      </c>
      <c r="B143" s="73">
        <f>SUM(D143:N143)</f>
        <v>0</v>
      </c>
      <c r="C143" s="30">
        <f>B143+2</f>
        <v>2</v>
      </c>
      <c r="D143" s="110"/>
      <c r="E143" s="93"/>
      <c r="F143" s="50"/>
      <c r="G143" s="50"/>
      <c r="H143" s="50"/>
      <c r="I143" s="50"/>
      <c r="J143" s="50"/>
      <c r="K143" s="50"/>
      <c r="L143" s="50"/>
      <c r="M143" s="50"/>
      <c r="N143" s="50"/>
    </row>
    <row r="144" spans="1:14">
      <c r="A144" s="47" t="s">
        <v>22</v>
      </c>
      <c r="B144" s="73">
        <f>SUM(D144:N144)</f>
        <v>0</v>
      </c>
      <c r="C144" s="30">
        <f>B144+27</f>
        <v>27</v>
      </c>
      <c r="D144" s="110"/>
      <c r="E144" s="93"/>
      <c r="F144" s="50"/>
      <c r="G144" s="50"/>
      <c r="H144" s="50"/>
      <c r="I144" s="50"/>
      <c r="J144" s="50"/>
      <c r="K144" s="50"/>
      <c r="L144" s="50"/>
      <c r="M144" s="50"/>
      <c r="N144" s="50"/>
    </row>
    <row r="145" spans="1:14">
      <c r="A145" s="47" t="s">
        <v>23</v>
      </c>
      <c r="B145" s="73">
        <f>B143+B144</f>
        <v>0</v>
      </c>
      <c r="C145" s="30">
        <f>C143+C144</f>
        <v>29</v>
      </c>
      <c r="D145" s="110"/>
      <c r="E145" s="93"/>
      <c r="F145" s="50"/>
      <c r="G145" s="50"/>
      <c r="H145" s="50"/>
      <c r="I145" s="50"/>
      <c r="J145" s="50"/>
      <c r="K145" s="50"/>
      <c r="L145" s="50"/>
      <c r="M145" s="50"/>
      <c r="N145" s="50"/>
    </row>
    <row r="146" spans="1:14">
      <c r="A146" s="47" t="s">
        <v>24</v>
      </c>
      <c r="B146" s="73">
        <f>SUM(D146:N146)</f>
        <v>0</v>
      </c>
      <c r="C146" s="30">
        <f>B146+4</f>
        <v>4</v>
      </c>
      <c r="D146" s="110"/>
      <c r="E146" s="93"/>
      <c r="F146" s="50"/>
      <c r="G146" s="50"/>
      <c r="H146" s="50"/>
      <c r="I146" s="50"/>
      <c r="J146" s="50"/>
      <c r="K146" s="50"/>
      <c r="L146" s="50"/>
      <c r="M146" s="50"/>
      <c r="N146" s="50"/>
    </row>
    <row r="147" spans="1:14" ht="16.3" thickBot="1">
      <c r="A147" s="52" t="s">
        <v>25</v>
      </c>
      <c r="B147" s="74">
        <f>SUM(D147:N147)</f>
        <v>0</v>
      </c>
      <c r="C147" s="31">
        <f>B147+22</f>
        <v>22</v>
      </c>
      <c r="D147" s="111"/>
      <c r="E147" s="103"/>
      <c r="F147" s="54"/>
      <c r="G147" s="54"/>
      <c r="H147" s="54"/>
      <c r="I147" s="54"/>
      <c r="J147" s="54"/>
      <c r="K147" s="54"/>
      <c r="L147" s="54"/>
      <c r="M147" s="54"/>
      <c r="N147" s="54"/>
    </row>
    <row r="148" spans="1:14" ht="21.1">
      <c r="A148" s="46" t="s">
        <v>373</v>
      </c>
      <c r="B148" s="72"/>
      <c r="C148" s="33"/>
      <c r="D148" s="118"/>
      <c r="E148" s="105" t="s">
        <v>309</v>
      </c>
      <c r="F148" s="69" t="s">
        <v>309</v>
      </c>
      <c r="G148" s="69" t="s">
        <v>309</v>
      </c>
      <c r="H148" s="69">
        <v>16</v>
      </c>
      <c r="I148" s="69">
        <v>16</v>
      </c>
      <c r="J148" s="69">
        <v>16</v>
      </c>
      <c r="K148" s="69">
        <v>16</v>
      </c>
      <c r="L148" s="69">
        <v>16</v>
      </c>
      <c r="M148" s="69" t="s">
        <v>309</v>
      </c>
      <c r="N148" s="69"/>
    </row>
    <row r="149" spans="1:14">
      <c r="A149" s="47" t="s">
        <v>21</v>
      </c>
      <c r="B149" s="73">
        <f>SUM(D149:N149)+5</f>
        <v>9</v>
      </c>
      <c r="C149" s="30">
        <f>B149+18</f>
        <v>27</v>
      </c>
      <c r="D149" s="110"/>
      <c r="E149" s="93">
        <v>1</v>
      </c>
      <c r="F149" s="50">
        <v>1</v>
      </c>
      <c r="G149" s="50">
        <v>1</v>
      </c>
      <c r="H149" s="50"/>
      <c r="I149" s="50"/>
      <c r="J149" s="50"/>
      <c r="K149" s="50"/>
      <c r="L149" s="50"/>
      <c r="M149" s="50">
        <v>1</v>
      </c>
      <c r="N149" s="50"/>
    </row>
    <row r="150" spans="1:14">
      <c r="A150" s="47" t="s">
        <v>22</v>
      </c>
      <c r="B150" s="73">
        <f>SUM(D150:N150)+26</f>
        <v>31</v>
      </c>
      <c r="C150" s="30">
        <f>B150+16</f>
        <v>47</v>
      </c>
      <c r="D150" s="110"/>
      <c r="E150" s="93"/>
      <c r="F150" s="50"/>
      <c r="G150" s="50"/>
      <c r="H150" s="50">
        <v>1</v>
      </c>
      <c r="I150" s="50">
        <v>1</v>
      </c>
      <c r="J150" s="50">
        <v>1</v>
      </c>
      <c r="K150" s="50">
        <v>1</v>
      </c>
      <c r="L150" s="50">
        <v>1</v>
      </c>
      <c r="M150" s="50"/>
      <c r="N150" s="50"/>
    </row>
    <row r="151" spans="1:14">
      <c r="A151" s="47" t="s">
        <v>23</v>
      </c>
      <c r="B151" s="73">
        <f>B149+B150</f>
        <v>40</v>
      </c>
      <c r="C151" s="30">
        <f>C149+C150</f>
        <v>74</v>
      </c>
      <c r="D151" s="110"/>
      <c r="E151" s="93"/>
      <c r="F151" s="50"/>
      <c r="G151" s="50"/>
      <c r="H151" s="50"/>
      <c r="I151" s="50"/>
      <c r="J151" s="50"/>
      <c r="K151" s="50"/>
      <c r="L151" s="50"/>
      <c r="M151" s="50"/>
      <c r="N151" s="50"/>
    </row>
    <row r="152" spans="1:14">
      <c r="A152" s="47" t="s">
        <v>24</v>
      </c>
      <c r="B152" s="73">
        <f>SUM(D152:N152)+1</f>
        <v>2</v>
      </c>
      <c r="C152" s="30">
        <f>B152+6</f>
        <v>8</v>
      </c>
      <c r="D152" s="110"/>
      <c r="E152" s="93"/>
      <c r="F152" s="50">
        <v>1</v>
      </c>
      <c r="G152" s="50"/>
      <c r="H152" s="50"/>
      <c r="I152" s="50"/>
      <c r="J152" s="50"/>
      <c r="K152" s="50"/>
      <c r="L152" s="50"/>
      <c r="M152" s="50"/>
      <c r="N152" s="50"/>
    </row>
    <row r="153" spans="1:14" ht="16.3" thickBot="1">
      <c r="A153" s="52" t="s">
        <v>25</v>
      </c>
      <c r="B153" s="74">
        <f>SUM(D153:N153)+5</f>
        <v>10</v>
      </c>
      <c r="C153" s="31">
        <f>B153+30</f>
        <v>40</v>
      </c>
      <c r="D153" s="111"/>
      <c r="E153" s="103"/>
      <c r="F153" s="54">
        <v>5</v>
      </c>
      <c r="G153" s="54"/>
      <c r="H153" s="54"/>
      <c r="I153" s="54"/>
      <c r="J153" s="54"/>
      <c r="K153" s="54"/>
      <c r="L153" s="54"/>
      <c r="M153" s="54"/>
      <c r="N153" s="54"/>
    </row>
    <row r="154" spans="1:14" ht="21.1">
      <c r="A154" s="46" t="s">
        <v>389</v>
      </c>
      <c r="B154" s="72"/>
      <c r="C154" s="33"/>
      <c r="D154" s="118"/>
      <c r="E154" s="105"/>
      <c r="F154" s="69"/>
      <c r="G154" s="69"/>
      <c r="H154" s="69"/>
      <c r="I154" s="69"/>
      <c r="J154" s="69"/>
      <c r="K154" s="69"/>
      <c r="L154" s="69"/>
      <c r="M154" s="69">
        <v>18</v>
      </c>
      <c r="N154" s="69"/>
    </row>
    <row r="155" spans="1:14">
      <c r="A155" s="47" t="s">
        <v>21</v>
      </c>
      <c r="B155" s="73">
        <f>SUM(D155:N155)+41</f>
        <v>41</v>
      </c>
      <c r="C155" s="30">
        <f>B155+41</f>
        <v>82</v>
      </c>
      <c r="D155" s="110"/>
      <c r="E155" s="93"/>
      <c r="F155" s="50"/>
      <c r="G155" s="50"/>
      <c r="H155" s="50"/>
      <c r="I155" s="50"/>
      <c r="J155" s="50"/>
      <c r="K155" s="50"/>
      <c r="L155" s="50"/>
      <c r="M155" s="50"/>
      <c r="N155" s="50"/>
    </row>
    <row r="156" spans="1:14">
      <c r="A156" s="47" t="s">
        <v>22</v>
      </c>
      <c r="B156" s="73">
        <f>SUM(D156:N156)+7</f>
        <v>8</v>
      </c>
      <c r="C156" s="30">
        <f>B156+7</f>
        <v>15</v>
      </c>
      <c r="D156" s="110"/>
      <c r="E156" s="93"/>
      <c r="F156" s="50"/>
      <c r="G156" s="50"/>
      <c r="H156" s="50"/>
      <c r="I156" s="50"/>
      <c r="J156" s="50"/>
      <c r="K156" s="50"/>
      <c r="L156" s="50"/>
      <c r="M156" s="50">
        <v>1</v>
      </c>
      <c r="N156" s="50"/>
    </row>
    <row r="157" spans="1:14">
      <c r="A157" s="47" t="s">
        <v>23</v>
      </c>
      <c r="B157" s="73">
        <f>B155+B156</f>
        <v>49</v>
      </c>
      <c r="C157" s="30">
        <f>C155+C156</f>
        <v>97</v>
      </c>
      <c r="D157" s="110"/>
      <c r="E157" s="93"/>
      <c r="F157" s="50"/>
      <c r="G157" s="50"/>
      <c r="H157" s="50"/>
      <c r="I157" s="50"/>
      <c r="J157" s="50"/>
      <c r="K157" s="50"/>
      <c r="L157" s="50"/>
      <c r="M157" s="50"/>
      <c r="N157" s="50"/>
    </row>
    <row r="158" spans="1:14">
      <c r="A158" s="47" t="s">
        <v>24</v>
      </c>
      <c r="B158" s="73">
        <f>SUM(D158:N158)+18</f>
        <v>18</v>
      </c>
      <c r="C158" s="30">
        <f>B158+4</f>
        <v>22</v>
      </c>
      <c r="D158" s="110"/>
      <c r="E158" s="93"/>
      <c r="F158" s="50"/>
      <c r="G158" s="50"/>
      <c r="H158" s="50"/>
      <c r="I158" s="50"/>
      <c r="J158" s="50"/>
      <c r="K158" s="50"/>
      <c r="L158" s="50"/>
      <c r="M158" s="50"/>
      <c r="N158" s="50"/>
    </row>
    <row r="159" spans="1:14" ht="16.3" thickBot="1">
      <c r="A159" s="52" t="s">
        <v>25</v>
      </c>
      <c r="B159" s="74">
        <f>SUM(D159:N159)+92</f>
        <v>92</v>
      </c>
      <c r="C159" s="31">
        <f>B159+22</f>
        <v>114</v>
      </c>
      <c r="D159" s="111"/>
      <c r="E159" s="103"/>
      <c r="F159" s="54"/>
      <c r="G159" s="54"/>
      <c r="H159" s="54"/>
      <c r="I159" s="54"/>
      <c r="J159" s="54"/>
      <c r="K159" s="54"/>
      <c r="L159" s="54"/>
      <c r="M159" s="54"/>
      <c r="N159" s="54"/>
    </row>
    <row r="160" spans="1:14" ht="21.1">
      <c r="A160" s="46" t="s">
        <v>208</v>
      </c>
      <c r="B160" s="72"/>
      <c r="C160" s="33"/>
      <c r="D160" s="118"/>
      <c r="E160" s="105" t="s">
        <v>282</v>
      </c>
      <c r="F160" s="69">
        <v>16</v>
      </c>
      <c r="G160" s="69">
        <v>16</v>
      </c>
      <c r="H160" s="69" t="s">
        <v>309</v>
      </c>
      <c r="I160" s="69" t="s">
        <v>309</v>
      </c>
      <c r="J160" s="69" t="s">
        <v>309</v>
      </c>
      <c r="K160" s="69" t="s">
        <v>309</v>
      </c>
      <c r="L160" s="69" t="s">
        <v>309</v>
      </c>
      <c r="M160" s="69">
        <v>16</v>
      </c>
      <c r="N160" s="69" t="s">
        <v>309</v>
      </c>
    </row>
    <row r="161" spans="1:14">
      <c r="A161" s="47" t="s">
        <v>21</v>
      </c>
      <c r="B161" s="73">
        <f>SUM(D161:N161)</f>
        <v>6</v>
      </c>
      <c r="C161" s="30">
        <f>B161</f>
        <v>6</v>
      </c>
      <c r="D161" s="110"/>
      <c r="E161" s="93"/>
      <c r="F161" s="50"/>
      <c r="G161" s="50"/>
      <c r="H161" s="50">
        <v>1</v>
      </c>
      <c r="I161" s="50">
        <v>1</v>
      </c>
      <c r="J161" s="50">
        <v>1</v>
      </c>
      <c r="K161" s="50">
        <v>1</v>
      </c>
      <c r="L161" s="50">
        <v>1</v>
      </c>
      <c r="M161" s="50"/>
      <c r="N161" s="50">
        <v>1</v>
      </c>
    </row>
    <row r="162" spans="1:14">
      <c r="A162" s="47" t="s">
        <v>22</v>
      </c>
      <c r="B162" s="73">
        <f>SUM(D162:N162)</f>
        <v>4</v>
      </c>
      <c r="C162" s="30">
        <f t="shared" ref="C162" si="28">B162</f>
        <v>4</v>
      </c>
      <c r="D162" s="110"/>
      <c r="E162" s="93">
        <v>1</v>
      </c>
      <c r="F162" s="50">
        <v>1</v>
      </c>
      <c r="G162" s="50">
        <v>1</v>
      </c>
      <c r="H162" s="50"/>
      <c r="I162" s="50"/>
      <c r="J162" s="50"/>
      <c r="K162" s="50"/>
      <c r="L162" s="50"/>
      <c r="M162" s="50">
        <v>1</v>
      </c>
      <c r="N162" s="50"/>
    </row>
    <row r="163" spans="1:14">
      <c r="A163" s="47" t="s">
        <v>23</v>
      </c>
      <c r="B163" s="73">
        <f>B161+B162</f>
        <v>10</v>
      </c>
      <c r="C163" s="30">
        <f>C161+C162</f>
        <v>10</v>
      </c>
      <c r="D163" s="110"/>
      <c r="E163" s="93"/>
      <c r="F163" s="50"/>
      <c r="G163" s="50"/>
      <c r="H163" s="50"/>
      <c r="I163" s="50"/>
      <c r="J163" s="50"/>
      <c r="K163" s="50"/>
      <c r="L163" s="50"/>
      <c r="M163" s="50"/>
      <c r="N163" s="50"/>
    </row>
    <row r="164" spans="1:14">
      <c r="A164" s="47" t="s">
        <v>24</v>
      </c>
      <c r="B164" s="73">
        <f>SUM(D164:N164)</f>
        <v>6</v>
      </c>
      <c r="C164" s="30">
        <f t="shared" ref="C164:C165" si="29">B164</f>
        <v>6</v>
      </c>
      <c r="D164" s="110"/>
      <c r="E164" s="93"/>
      <c r="F164" s="50"/>
      <c r="G164" s="50">
        <v>1</v>
      </c>
      <c r="H164" s="50">
        <v>1</v>
      </c>
      <c r="I164" s="50"/>
      <c r="J164" s="50">
        <v>2</v>
      </c>
      <c r="K164" s="50"/>
      <c r="L164" s="50"/>
      <c r="M164" s="50">
        <v>1</v>
      </c>
      <c r="N164" s="50">
        <v>1</v>
      </c>
    </row>
    <row r="165" spans="1:14" ht="16.3" thickBot="1">
      <c r="A165" s="52" t="s">
        <v>25</v>
      </c>
      <c r="B165" s="74">
        <f>SUM(D165:N165)</f>
        <v>30</v>
      </c>
      <c r="C165" s="31">
        <f t="shared" si="29"/>
        <v>30</v>
      </c>
      <c r="D165" s="111"/>
      <c r="E165" s="103"/>
      <c r="F165" s="54"/>
      <c r="G165" s="54">
        <v>5</v>
      </c>
      <c r="H165" s="54">
        <v>5</v>
      </c>
      <c r="I165" s="54"/>
      <c r="J165" s="54">
        <v>10</v>
      </c>
      <c r="K165" s="54"/>
      <c r="L165" s="54"/>
      <c r="M165" s="54">
        <v>5</v>
      </c>
      <c r="N165" s="54">
        <v>5</v>
      </c>
    </row>
    <row r="166" spans="1:14" ht="21.1">
      <c r="A166" s="46" t="s">
        <v>209</v>
      </c>
      <c r="B166" s="72"/>
      <c r="C166" s="33"/>
      <c r="D166" s="118"/>
      <c r="E166" s="105" t="s">
        <v>287</v>
      </c>
      <c r="F166" s="69" t="s">
        <v>324</v>
      </c>
      <c r="G166" s="69" t="s">
        <v>324</v>
      </c>
      <c r="H166" s="69">
        <v>19</v>
      </c>
      <c r="I166" s="69">
        <v>19</v>
      </c>
      <c r="J166" s="69">
        <v>19</v>
      </c>
      <c r="K166" s="69">
        <v>19</v>
      </c>
      <c r="L166" s="69" t="s">
        <v>378</v>
      </c>
      <c r="M166" s="69">
        <v>19</v>
      </c>
      <c r="N166" s="69"/>
    </row>
    <row r="167" spans="1:14">
      <c r="A167" s="47" t="s">
        <v>21</v>
      </c>
      <c r="B167" s="73">
        <f>SUM(D167:N167)</f>
        <v>3</v>
      </c>
      <c r="C167" s="30">
        <f>B167</f>
        <v>3</v>
      </c>
      <c r="D167" s="110"/>
      <c r="E167" s="93"/>
      <c r="F167" s="50">
        <v>1</v>
      </c>
      <c r="G167" s="50">
        <v>1</v>
      </c>
      <c r="H167" s="50"/>
      <c r="I167" s="50"/>
      <c r="J167" s="50"/>
      <c r="K167" s="50"/>
      <c r="L167" s="50">
        <v>1</v>
      </c>
      <c r="M167" s="50"/>
      <c r="N167" s="50"/>
    </row>
    <row r="168" spans="1:14">
      <c r="A168" s="47" t="s">
        <v>22</v>
      </c>
      <c r="B168" s="73">
        <f>SUM(D168:N168)</f>
        <v>6</v>
      </c>
      <c r="C168" s="30">
        <f t="shared" ref="C168" si="30">B168</f>
        <v>6</v>
      </c>
      <c r="D168" s="110"/>
      <c r="E168" s="93">
        <v>1</v>
      </c>
      <c r="F168" s="50"/>
      <c r="G168" s="50"/>
      <c r="H168" s="50">
        <v>1</v>
      </c>
      <c r="I168" s="50">
        <v>1</v>
      </c>
      <c r="J168" s="50">
        <v>1</v>
      </c>
      <c r="K168" s="50">
        <v>1</v>
      </c>
      <c r="L168" s="50"/>
      <c r="M168" s="50">
        <v>1</v>
      </c>
      <c r="N168" s="50"/>
    </row>
    <row r="169" spans="1:14">
      <c r="A169" s="47" t="s">
        <v>23</v>
      </c>
      <c r="B169" s="73">
        <f>B167+B168</f>
        <v>9</v>
      </c>
      <c r="C169" s="30">
        <f>C167+C168</f>
        <v>9</v>
      </c>
      <c r="D169" s="110"/>
      <c r="E169" s="93"/>
      <c r="F169" s="50"/>
      <c r="G169" s="50"/>
      <c r="H169" s="50"/>
      <c r="I169" s="50"/>
      <c r="J169" s="50"/>
      <c r="K169" s="50"/>
      <c r="L169" s="50"/>
      <c r="M169" s="50"/>
      <c r="N169" s="50"/>
    </row>
    <row r="170" spans="1:14">
      <c r="A170" s="47" t="s">
        <v>24</v>
      </c>
      <c r="B170" s="73">
        <f>SUM(D170:N170)</f>
        <v>0</v>
      </c>
      <c r="C170" s="30">
        <f t="shared" ref="C170:C171" si="31">B170</f>
        <v>0</v>
      </c>
      <c r="D170" s="110"/>
      <c r="E170" s="93"/>
      <c r="F170" s="50"/>
      <c r="G170" s="50"/>
      <c r="H170" s="50"/>
      <c r="I170" s="50"/>
      <c r="J170" s="50"/>
      <c r="K170" s="50"/>
      <c r="L170" s="50"/>
      <c r="M170" s="50"/>
      <c r="N170" s="50"/>
    </row>
    <row r="171" spans="1:14" ht="16.3" thickBot="1">
      <c r="A171" s="52" t="s">
        <v>25</v>
      </c>
      <c r="B171" s="74">
        <f>SUM(D171:N171)</f>
        <v>0</v>
      </c>
      <c r="C171" s="31">
        <f t="shared" si="31"/>
        <v>0</v>
      </c>
      <c r="D171" s="111"/>
      <c r="E171" s="103"/>
      <c r="F171" s="54"/>
      <c r="G171" s="54"/>
      <c r="H171" s="54"/>
      <c r="I171" s="54"/>
      <c r="J171" s="54"/>
      <c r="K171" s="54"/>
      <c r="L171" s="54"/>
      <c r="M171" s="54"/>
      <c r="N171" s="54"/>
    </row>
    <row r="172" spans="1:14" ht="21.1">
      <c r="A172" s="46" t="s">
        <v>210</v>
      </c>
      <c r="B172" s="72"/>
      <c r="C172" s="33"/>
      <c r="D172" s="118"/>
      <c r="E172" s="105" t="s">
        <v>291</v>
      </c>
      <c r="F172" s="69"/>
      <c r="G172" s="69" t="s">
        <v>276</v>
      </c>
      <c r="H172" s="69"/>
      <c r="I172" s="69"/>
      <c r="J172" s="69">
        <v>23</v>
      </c>
      <c r="K172" s="69"/>
      <c r="L172" s="69">
        <v>5</v>
      </c>
      <c r="M172" s="69" t="s">
        <v>324</v>
      </c>
      <c r="N172" s="69" t="s">
        <v>324</v>
      </c>
    </row>
    <row r="173" spans="1:14">
      <c r="A173" s="47" t="s">
        <v>21</v>
      </c>
      <c r="B173" s="73">
        <f>SUM(D173:N173)</f>
        <v>5</v>
      </c>
      <c r="C173" s="30">
        <f>B173</f>
        <v>5</v>
      </c>
      <c r="D173" s="110"/>
      <c r="E173" s="93">
        <v>1</v>
      </c>
      <c r="F173" s="50"/>
      <c r="G173" s="50">
        <v>1</v>
      </c>
      <c r="H173" s="50"/>
      <c r="I173" s="50"/>
      <c r="J173" s="50"/>
      <c r="K173" s="50"/>
      <c r="L173" s="50">
        <v>1</v>
      </c>
      <c r="M173" s="50">
        <v>1</v>
      </c>
      <c r="N173" s="50">
        <v>1</v>
      </c>
    </row>
    <row r="174" spans="1:14">
      <c r="A174" s="47" t="s">
        <v>22</v>
      </c>
      <c r="B174" s="73">
        <f>SUM(D174:N174)</f>
        <v>1</v>
      </c>
      <c r="C174" s="30">
        <f t="shared" ref="C174" si="32">B174</f>
        <v>1</v>
      </c>
      <c r="D174" s="110"/>
      <c r="E174" s="93"/>
      <c r="F174" s="50"/>
      <c r="G174" s="50"/>
      <c r="H174" s="50"/>
      <c r="I174" s="50"/>
      <c r="J174" s="50">
        <v>1</v>
      </c>
      <c r="K174" s="50"/>
      <c r="L174" s="50"/>
      <c r="M174" s="50"/>
      <c r="N174" s="50"/>
    </row>
    <row r="175" spans="1:14">
      <c r="A175" s="47" t="s">
        <v>23</v>
      </c>
      <c r="B175" s="73">
        <f>B173+B174</f>
        <v>6</v>
      </c>
      <c r="C175" s="30">
        <f>C173+C174</f>
        <v>6</v>
      </c>
      <c r="D175" s="110"/>
      <c r="E175" s="93"/>
      <c r="F175" s="50"/>
      <c r="G175" s="50"/>
      <c r="H175" s="50"/>
      <c r="I175" s="50"/>
      <c r="J175" s="50"/>
      <c r="K175" s="50"/>
      <c r="L175" s="50"/>
      <c r="M175" s="50"/>
      <c r="N175" s="50"/>
    </row>
    <row r="176" spans="1:14">
      <c r="A176" s="47" t="s">
        <v>24</v>
      </c>
      <c r="B176" s="73">
        <f>SUM(D176:N176)</f>
        <v>1</v>
      </c>
      <c r="C176" s="30">
        <f t="shared" ref="C176:C177" si="33">B176</f>
        <v>1</v>
      </c>
      <c r="D176" s="110"/>
      <c r="E176" s="93"/>
      <c r="F176" s="50"/>
      <c r="G176" s="50"/>
      <c r="H176" s="50"/>
      <c r="I176" s="50"/>
      <c r="J176" s="50"/>
      <c r="K176" s="50"/>
      <c r="L176" s="50"/>
      <c r="M176" s="50">
        <v>1</v>
      </c>
      <c r="N176" s="50"/>
    </row>
    <row r="177" spans="1:14" ht="16.3" thickBot="1">
      <c r="A177" s="52" t="s">
        <v>25</v>
      </c>
      <c r="B177" s="74">
        <f>SUM(D177:N177)</f>
        <v>5</v>
      </c>
      <c r="C177" s="31">
        <f t="shared" si="33"/>
        <v>5</v>
      </c>
      <c r="D177" s="111"/>
      <c r="E177" s="103"/>
      <c r="F177" s="54"/>
      <c r="G177" s="54"/>
      <c r="H177" s="54"/>
      <c r="I177" s="54"/>
      <c r="J177" s="54"/>
      <c r="K177" s="54"/>
      <c r="L177" s="54"/>
      <c r="M177" s="54">
        <v>5</v>
      </c>
      <c r="N177" s="54"/>
    </row>
    <row r="178" spans="1:14" ht="21.1">
      <c r="A178" s="46" t="s">
        <v>43</v>
      </c>
      <c r="B178" s="72"/>
      <c r="C178" s="33"/>
      <c r="D178" s="118"/>
      <c r="E178" s="105"/>
      <c r="F178" s="69" t="s">
        <v>287</v>
      </c>
      <c r="G178" s="69">
        <v>19</v>
      </c>
      <c r="H178" s="69">
        <v>20</v>
      </c>
      <c r="I178" s="69">
        <v>20</v>
      </c>
      <c r="J178" s="69" t="s">
        <v>296</v>
      </c>
      <c r="K178" s="69"/>
      <c r="L178" s="69"/>
      <c r="M178" s="69"/>
      <c r="N178" s="69">
        <v>19</v>
      </c>
    </row>
    <row r="179" spans="1:14">
      <c r="A179" s="47" t="s">
        <v>21</v>
      </c>
      <c r="B179" s="73">
        <f>SUM(D179:N179)</f>
        <v>0</v>
      </c>
      <c r="C179" s="30">
        <f>B179+5</f>
        <v>5</v>
      </c>
      <c r="D179" s="110"/>
      <c r="E179" s="93"/>
      <c r="F179" s="50"/>
      <c r="G179" s="50"/>
      <c r="H179" s="50"/>
      <c r="I179" s="50"/>
      <c r="J179" s="50"/>
      <c r="K179" s="50"/>
      <c r="L179" s="50"/>
      <c r="M179" s="50"/>
      <c r="N179" s="50"/>
    </row>
    <row r="180" spans="1:14">
      <c r="A180" s="47" t="s">
        <v>22</v>
      </c>
      <c r="B180" s="73">
        <f>SUM(D180:N180)</f>
        <v>5</v>
      </c>
      <c r="C180" s="30">
        <f>B180+10</f>
        <v>15</v>
      </c>
      <c r="D180" s="110"/>
      <c r="E180" s="93"/>
      <c r="F180" s="50">
        <v>1</v>
      </c>
      <c r="G180" s="50">
        <v>1</v>
      </c>
      <c r="H180" s="50">
        <v>1</v>
      </c>
      <c r="I180" s="50">
        <v>1</v>
      </c>
      <c r="J180" s="50"/>
      <c r="K180" s="50"/>
      <c r="L180" s="50"/>
      <c r="M180" s="50"/>
      <c r="N180" s="50">
        <v>1</v>
      </c>
    </row>
    <row r="181" spans="1:14">
      <c r="A181" s="47" t="s">
        <v>23</v>
      </c>
      <c r="B181" s="73">
        <f>B179+B180</f>
        <v>5</v>
      </c>
      <c r="C181" s="30">
        <f>C179+C180</f>
        <v>20</v>
      </c>
      <c r="D181" s="110"/>
      <c r="E181" s="93"/>
      <c r="F181" s="50"/>
      <c r="G181" s="50"/>
      <c r="H181" s="50"/>
      <c r="I181" s="50"/>
      <c r="J181" s="50"/>
      <c r="K181" s="50"/>
      <c r="L181" s="50"/>
      <c r="M181" s="50"/>
      <c r="N181" s="50"/>
    </row>
    <row r="182" spans="1:14">
      <c r="A182" s="47" t="s">
        <v>24</v>
      </c>
      <c r="B182" s="73">
        <f>SUM(D182:N182)</f>
        <v>0</v>
      </c>
      <c r="C182" s="30">
        <f t="shared" ref="C182:C183" si="34">B182</f>
        <v>0</v>
      </c>
      <c r="D182" s="110"/>
      <c r="E182" s="93"/>
      <c r="F182" s="50"/>
      <c r="G182" s="50"/>
      <c r="H182" s="50"/>
      <c r="I182" s="50"/>
      <c r="J182" s="50"/>
      <c r="K182" s="50"/>
      <c r="L182" s="50"/>
      <c r="M182" s="50"/>
      <c r="N182" s="50"/>
    </row>
    <row r="183" spans="1:14" ht="16.3" thickBot="1">
      <c r="A183" s="52" t="s">
        <v>25</v>
      </c>
      <c r="B183" s="74">
        <f>SUM(D183:N183)</f>
        <v>0</v>
      </c>
      <c r="C183" s="31">
        <f t="shared" si="34"/>
        <v>0</v>
      </c>
      <c r="D183" s="111"/>
      <c r="E183" s="103"/>
      <c r="F183" s="54"/>
      <c r="G183" s="54"/>
      <c r="H183" s="54"/>
      <c r="I183" s="54"/>
      <c r="J183" s="54"/>
      <c r="K183" s="54"/>
      <c r="L183" s="54"/>
      <c r="M183" s="54"/>
      <c r="N183" s="54"/>
    </row>
    <row r="184" spans="1:14" ht="21.1">
      <c r="A184" s="46" t="s">
        <v>211</v>
      </c>
      <c r="B184" s="72"/>
      <c r="C184" s="33"/>
      <c r="D184" s="118"/>
      <c r="E184" s="105"/>
      <c r="F184" s="69"/>
      <c r="G184" s="69"/>
      <c r="H184" s="69" t="s">
        <v>291</v>
      </c>
      <c r="I184" s="69" t="s">
        <v>324</v>
      </c>
      <c r="J184" s="69" t="s">
        <v>324</v>
      </c>
      <c r="K184" s="69" t="s">
        <v>377</v>
      </c>
      <c r="L184" s="69" t="s">
        <v>334</v>
      </c>
      <c r="M184" s="69" t="s">
        <v>334</v>
      </c>
      <c r="N184" s="69" t="s">
        <v>334</v>
      </c>
    </row>
    <row r="185" spans="1:14">
      <c r="A185" s="47" t="s">
        <v>21</v>
      </c>
      <c r="B185" s="73">
        <f>SUM(D185:N185)</f>
        <v>4</v>
      </c>
      <c r="C185" s="30">
        <f>B185</f>
        <v>4</v>
      </c>
      <c r="D185" s="110"/>
      <c r="E185" s="93"/>
      <c r="F185" s="50"/>
      <c r="G185" s="50"/>
      <c r="H185" s="50">
        <v>1</v>
      </c>
      <c r="I185" s="50">
        <v>1</v>
      </c>
      <c r="J185" s="50">
        <v>1</v>
      </c>
      <c r="K185" s="50">
        <v>1</v>
      </c>
      <c r="L185" s="50"/>
      <c r="M185" s="50"/>
      <c r="N185" s="50"/>
    </row>
    <row r="186" spans="1:14">
      <c r="A186" s="47" t="s">
        <v>22</v>
      </c>
      <c r="B186" s="73">
        <f>SUM(D186:N186)</f>
        <v>0</v>
      </c>
      <c r="C186" s="30">
        <f t="shared" ref="C186" si="35">B186</f>
        <v>0</v>
      </c>
      <c r="D186" s="110"/>
      <c r="E186" s="93"/>
      <c r="F186" s="50"/>
      <c r="G186" s="50"/>
      <c r="H186" s="50"/>
      <c r="I186" s="50"/>
      <c r="J186" s="50"/>
      <c r="K186" s="50"/>
      <c r="L186" s="50"/>
      <c r="M186" s="50"/>
      <c r="N186" s="50"/>
    </row>
    <row r="187" spans="1:14">
      <c r="A187" s="47" t="s">
        <v>23</v>
      </c>
      <c r="B187" s="73">
        <f>B185+B186</f>
        <v>4</v>
      </c>
      <c r="C187" s="30">
        <f>C185+C186</f>
        <v>4</v>
      </c>
      <c r="D187" s="110"/>
      <c r="E187" s="93"/>
      <c r="F187" s="50"/>
      <c r="G187" s="50"/>
      <c r="H187" s="50"/>
      <c r="I187" s="50"/>
      <c r="J187" s="50"/>
      <c r="K187" s="50"/>
      <c r="L187" s="50"/>
      <c r="M187" s="50"/>
      <c r="N187" s="50"/>
    </row>
    <row r="188" spans="1:14">
      <c r="A188" s="47" t="s">
        <v>24</v>
      </c>
      <c r="B188" s="73">
        <f>SUM(D188:N188)</f>
        <v>1</v>
      </c>
      <c r="C188" s="30">
        <f t="shared" ref="C188:C189" si="36">B188</f>
        <v>1</v>
      </c>
      <c r="D188" s="110"/>
      <c r="E188" s="93"/>
      <c r="F188" s="50"/>
      <c r="G188" s="50"/>
      <c r="H188" s="50"/>
      <c r="I188" s="50"/>
      <c r="J188" s="50">
        <v>1</v>
      </c>
      <c r="K188" s="50"/>
      <c r="L188" s="50"/>
      <c r="M188" s="50"/>
      <c r="N188" s="50"/>
    </row>
    <row r="189" spans="1:14" ht="16.3" thickBot="1">
      <c r="A189" s="52" t="s">
        <v>25</v>
      </c>
      <c r="B189" s="74">
        <f>SUM(D189:N189)</f>
        <v>5</v>
      </c>
      <c r="C189" s="31">
        <f t="shared" si="36"/>
        <v>5</v>
      </c>
      <c r="D189" s="111"/>
      <c r="E189" s="103"/>
      <c r="F189" s="54"/>
      <c r="G189" s="54"/>
      <c r="H189" s="54"/>
      <c r="I189" s="54"/>
      <c r="J189" s="54">
        <v>5</v>
      </c>
      <c r="K189" s="54"/>
      <c r="L189" s="54"/>
      <c r="M189" s="54"/>
      <c r="N189" s="54"/>
    </row>
    <row r="190" spans="1:14" ht="21.1">
      <c r="A190" s="46" t="s">
        <v>100</v>
      </c>
      <c r="B190" s="72"/>
      <c r="C190" s="33"/>
      <c r="D190" s="118"/>
      <c r="E190" s="105">
        <v>4</v>
      </c>
      <c r="F190" s="69">
        <v>4</v>
      </c>
      <c r="G190" s="69">
        <v>4</v>
      </c>
      <c r="H190" s="69">
        <v>4</v>
      </c>
      <c r="I190" s="69" t="s">
        <v>353</v>
      </c>
      <c r="J190" s="69">
        <v>4</v>
      </c>
      <c r="K190" s="69">
        <v>4</v>
      </c>
      <c r="L190" s="69"/>
      <c r="M190" s="69"/>
      <c r="N190" s="69">
        <v>4</v>
      </c>
    </row>
    <row r="191" spans="1:14">
      <c r="A191" s="47" t="s">
        <v>21</v>
      </c>
      <c r="B191" s="73">
        <f>SUM(D191:N191)+26</f>
        <v>34</v>
      </c>
      <c r="C191" s="30">
        <f>B191</f>
        <v>34</v>
      </c>
      <c r="D191" s="110"/>
      <c r="E191" s="93">
        <v>1</v>
      </c>
      <c r="F191" s="50">
        <v>1</v>
      </c>
      <c r="G191" s="50">
        <v>1</v>
      </c>
      <c r="H191" s="50">
        <v>1</v>
      </c>
      <c r="I191" s="50">
        <v>1</v>
      </c>
      <c r="J191" s="50">
        <v>1</v>
      </c>
      <c r="K191" s="50">
        <v>1</v>
      </c>
      <c r="L191" s="50"/>
      <c r="M191" s="50"/>
      <c r="N191" s="50">
        <v>1</v>
      </c>
    </row>
    <row r="192" spans="1:14">
      <c r="A192" s="47" t="s">
        <v>22</v>
      </c>
      <c r="B192" s="73">
        <f>SUM(D192:N192)+7</f>
        <v>7</v>
      </c>
      <c r="C192" s="30">
        <f t="shared" ref="C192" si="37">B192</f>
        <v>7</v>
      </c>
      <c r="D192" s="110"/>
      <c r="E192" s="93"/>
      <c r="F192" s="50"/>
      <c r="G192" s="50"/>
      <c r="H192" s="50"/>
      <c r="I192" s="50"/>
      <c r="J192" s="50"/>
      <c r="K192" s="50"/>
      <c r="L192" s="50"/>
      <c r="M192" s="50"/>
      <c r="N192" s="50"/>
    </row>
    <row r="193" spans="1:14">
      <c r="A193" s="47" t="s">
        <v>23</v>
      </c>
      <c r="B193" s="73">
        <f>B191+B192</f>
        <v>41</v>
      </c>
      <c r="C193" s="30">
        <f>C191+C192</f>
        <v>41</v>
      </c>
      <c r="D193" s="110"/>
      <c r="E193" s="93"/>
      <c r="F193" s="50"/>
      <c r="G193" s="50"/>
      <c r="H193" s="50"/>
      <c r="I193" s="50"/>
      <c r="J193" s="50"/>
      <c r="K193" s="50"/>
      <c r="L193" s="50"/>
      <c r="M193" s="50"/>
      <c r="N193" s="50"/>
    </row>
    <row r="194" spans="1:14">
      <c r="A194" s="47" t="s">
        <v>24</v>
      </c>
      <c r="B194" s="73">
        <f>SUM(D194:N194)+2</f>
        <v>2</v>
      </c>
      <c r="C194" s="30">
        <f t="shared" ref="C194:C195" si="38">B194</f>
        <v>2</v>
      </c>
      <c r="D194" s="110"/>
      <c r="E194" s="93"/>
      <c r="F194" s="50"/>
      <c r="G194" s="50"/>
      <c r="H194" s="50"/>
      <c r="I194" s="50"/>
      <c r="J194" s="50"/>
      <c r="K194" s="50"/>
      <c r="L194" s="50"/>
      <c r="M194" s="50"/>
      <c r="N194" s="50"/>
    </row>
    <row r="195" spans="1:14" ht="16.3" thickBot="1">
      <c r="A195" s="52" t="s">
        <v>25</v>
      </c>
      <c r="B195" s="74">
        <f>SUM(D195:N195)+10</f>
        <v>10</v>
      </c>
      <c r="C195" s="31">
        <f t="shared" si="38"/>
        <v>10</v>
      </c>
      <c r="D195" s="111"/>
      <c r="E195" s="103"/>
      <c r="F195" s="54"/>
      <c r="G195" s="54"/>
      <c r="H195" s="54"/>
      <c r="I195" s="54"/>
      <c r="J195" s="54"/>
      <c r="K195" s="54"/>
      <c r="L195" s="54"/>
      <c r="M195" s="54"/>
      <c r="N195" s="54"/>
    </row>
    <row r="196" spans="1:14" ht="21.1">
      <c r="A196" s="46" t="s">
        <v>101</v>
      </c>
      <c r="B196" s="72"/>
      <c r="C196" s="33"/>
      <c r="D196" s="118"/>
      <c r="E196" s="105" t="s">
        <v>322</v>
      </c>
      <c r="F196" s="69" t="s">
        <v>322</v>
      </c>
      <c r="G196" s="69"/>
      <c r="H196" s="69"/>
      <c r="I196" s="69"/>
      <c r="J196" s="69" t="s">
        <v>361</v>
      </c>
      <c r="K196" s="69" t="s">
        <v>322</v>
      </c>
      <c r="L196" s="69" t="s">
        <v>322</v>
      </c>
      <c r="M196" s="69" t="s">
        <v>322</v>
      </c>
      <c r="N196" s="69" t="s">
        <v>393</v>
      </c>
    </row>
    <row r="197" spans="1:14">
      <c r="A197" s="47" t="s">
        <v>21</v>
      </c>
      <c r="B197" s="73">
        <f>SUM(D197:N197)+54</f>
        <v>61</v>
      </c>
      <c r="C197" s="30">
        <f>B197</f>
        <v>61</v>
      </c>
      <c r="D197" s="110"/>
      <c r="E197" s="93">
        <v>1</v>
      </c>
      <c r="F197" s="50">
        <v>1</v>
      </c>
      <c r="G197" s="50"/>
      <c r="H197" s="50"/>
      <c r="I197" s="50"/>
      <c r="J197" s="50">
        <v>1</v>
      </c>
      <c r="K197" s="50">
        <v>1</v>
      </c>
      <c r="L197" s="50">
        <v>1</v>
      </c>
      <c r="M197" s="50">
        <v>1</v>
      </c>
      <c r="N197" s="50">
        <v>1</v>
      </c>
    </row>
    <row r="198" spans="1:14">
      <c r="A198" s="47" t="s">
        <v>22</v>
      </c>
      <c r="B198" s="73">
        <f>SUM(D198:N198)+13</f>
        <v>13</v>
      </c>
      <c r="C198" s="30">
        <f t="shared" ref="C198" si="39">B198</f>
        <v>13</v>
      </c>
      <c r="D198" s="110"/>
      <c r="E198" s="93"/>
      <c r="F198" s="50"/>
      <c r="G198" s="50"/>
      <c r="H198" s="50"/>
      <c r="I198" s="50"/>
      <c r="J198" s="50"/>
      <c r="K198" s="50"/>
      <c r="L198" s="50"/>
      <c r="M198" s="50"/>
      <c r="N198" s="50"/>
    </row>
    <row r="199" spans="1:14">
      <c r="A199" s="47" t="s">
        <v>23</v>
      </c>
      <c r="B199" s="73">
        <f>B197+B198</f>
        <v>74</v>
      </c>
      <c r="C199" s="30">
        <f>C197+C198</f>
        <v>74</v>
      </c>
      <c r="D199" s="110"/>
      <c r="E199" s="93"/>
      <c r="F199" s="50"/>
      <c r="G199" s="50"/>
      <c r="H199" s="50"/>
      <c r="I199" s="50"/>
      <c r="J199" s="50"/>
      <c r="K199" s="50"/>
      <c r="L199" s="50"/>
      <c r="M199" s="50"/>
      <c r="N199" s="50"/>
    </row>
    <row r="200" spans="1:14">
      <c r="A200" s="47" t="s">
        <v>24</v>
      </c>
      <c r="B200" s="73">
        <f>SUM(D200:N200)+10</f>
        <v>10</v>
      </c>
      <c r="C200" s="30">
        <f t="shared" ref="C200:C201" si="40">B200</f>
        <v>10</v>
      </c>
      <c r="D200" s="110"/>
      <c r="E200" s="93"/>
      <c r="F200" s="50"/>
      <c r="G200" s="50"/>
      <c r="H200" s="50"/>
      <c r="I200" s="50"/>
      <c r="J200" s="50"/>
      <c r="K200" s="50"/>
      <c r="L200" s="50"/>
      <c r="M200" s="50"/>
      <c r="N200" s="50"/>
    </row>
    <row r="201" spans="1:14" ht="16.3" thickBot="1">
      <c r="A201" s="52" t="s">
        <v>25</v>
      </c>
      <c r="B201" s="74">
        <f>SUM(D201:N201)+50</f>
        <v>50</v>
      </c>
      <c r="C201" s="31">
        <f t="shared" si="40"/>
        <v>50</v>
      </c>
      <c r="D201" s="111"/>
      <c r="E201" s="103"/>
      <c r="F201" s="54"/>
      <c r="G201" s="54"/>
      <c r="H201" s="54"/>
      <c r="I201" s="54"/>
      <c r="J201" s="54"/>
      <c r="K201" s="54"/>
      <c r="L201" s="54"/>
      <c r="M201" s="54"/>
      <c r="N201" s="54"/>
    </row>
    <row r="202" spans="1:14" ht="21.1">
      <c r="A202" s="46" t="s">
        <v>212</v>
      </c>
      <c r="B202" s="72"/>
      <c r="C202" s="33"/>
      <c r="D202" s="118"/>
      <c r="E202" s="105" t="s">
        <v>313</v>
      </c>
      <c r="F202" s="69" t="s">
        <v>276</v>
      </c>
      <c r="G202" s="69" t="s">
        <v>302</v>
      </c>
      <c r="H202" s="69" t="s">
        <v>276</v>
      </c>
      <c r="I202" s="69" t="s">
        <v>276</v>
      </c>
      <c r="J202" s="69"/>
      <c r="K202" s="69">
        <v>20</v>
      </c>
      <c r="L202" s="69">
        <v>19</v>
      </c>
      <c r="M202" s="69">
        <v>20</v>
      </c>
      <c r="N202" s="69"/>
    </row>
    <row r="203" spans="1:14">
      <c r="A203" s="47" t="s">
        <v>21</v>
      </c>
      <c r="B203" s="73">
        <f>SUM(D203:N203)</f>
        <v>5</v>
      </c>
      <c r="C203" s="30">
        <f>B203</f>
        <v>5</v>
      </c>
      <c r="D203" s="110"/>
      <c r="E203" s="93">
        <v>1</v>
      </c>
      <c r="F203" s="50">
        <v>1</v>
      </c>
      <c r="G203" s="50">
        <v>1</v>
      </c>
      <c r="H203" s="50">
        <v>1</v>
      </c>
      <c r="I203" s="50">
        <v>1</v>
      </c>
      <c r="J203" s="50"/>
      <c r="K203" s="50"/>
      <c r="L203" s="50"/>
      <c r="M203" s="50"/>
      <c r="N203" s="50"/>
    </row>
    <row r="204" spans="1:14">
      <c r="A204" s="47" t="s">
        <v>22</v>
      </c>
      <c r="B204" s="73">
        <f>SUM(D204:N204)</f>
        <v>3</v>
      </c>
      <c r="C204" s="30">
        <f t="shared" ref="C204" si="41">B204</f>
        <v>3</v>
      </c>
      <c r="D204" s="110"/>
      <c r="E204" s="93"/>
      <c r="F204" s="50"/>
      <c r="G204" s="50"/>
      <c r="H204" s="50"/>
      <c r="I204" s="50"/>
      <c r="J204" s="50"/>
      <c r="K204" s="50">
        <v>1</v>
      </c>
      <c r="L204" s="50">
        <v>1</v>
      </c>
      <c r="M204" s="50">
        <v>1</v>
      </c>
      <c r="N204" s="50"/>
    </row>
    <row r="205" spans="1:14">
      <c r="A205" s="47" t="s">
        <v>23</v>
      </c>
      <c r="B205" s="73">
        <f>B203+B204</f>
        <v>8</v>
      </c>
      <c r="C205" s="30">
        <f>C203+C204</f>
        <v>8</v>
      </c>
      <c r="D205" s="110"/>
      <c r="E205" s="93"/>
      <c r="F205" s="50"/>
      <c r="G205" s="50"/>
      <c r="H205" s="50"/>
      <c r="I205" s="50"/>
      <c r="J205" s="50"/>
      <c r="K205" s="50"/>
      <c r="L205" s="50"/>
      <c r="M205" s="50"/>
      <c r="N205" s="50"/>
    </row>
    <row r="206" spans="1:14">
      <c r="A206" s="47" t="s">
        <v>24</v>
      </c>
      <c r="B206" s="73">
        <f>SUM(D206:N206)</f>
        <v>1</v>
      </c>
      <c r="C206" s="30">
        <f t="shared" ref="C206:C207" si="42">B206</f>
        <v>1</v>
      </c>
      <c r="D206" s="110"/>
      <c r="E206" s="93"/>
      <c r="F206" s="50"/>
      <c r="G206" s="50"/>
      <c r="H206" s="50"/>
      <c r="I206" s="50"/>
      <c r="J206" s="50"/>
      <c r="K206" s="50"/>
      <c r="L206" s="50"/>
      <c r="M206" s="50">
        <v>1</v>
      </c>
      <c r="N206" s="50"/>
    </row>
    <row r="207" spans="1:14" ht="16.3" thickBot="1">
      <c r="A207" s="52" t="s">
        <v>25</v>
      </c>
      <c r="B207" s="74">
        <f>SUM(D207:N207)</f>
        <v>5</v>
      </c>
      <c r="C207" s="31">
        <f t="shared" si="42"/>
        <v>5</v>
      </c>
      <c r="D207" s="111"/>
      <c r="E207" s="103"/>
      <c r="F207" s="54"/>
      <c r="G207" s="54"/>
      <c r="H207" s="54"/>
      <c r="I207" s="54"/>
      <c r="J207" s="54"/>
      <c r="K207" s="54"/>
      <c r="L207" s="54"/>
      <c r="M207" s="54">
        <v>5</v>
      </c>
      <c r="N207" s="54"/>
    </row>
    <row r="208" spans="1:14" ht="21.1">
      <c r="A208" s="46" t="s">
        <v>213</v>
      </c>
      <c r="B208" s="72"/>
      <c r="C208" s="33"/>
      <c r="D208" s="118"/>
      <c r="E208" s="105" t="s">
        <v>274</v>
      </c>
      <c r="F208" s="69">
        <v>6</v>
      </c>
      <c r="G208" s="69">
        <v>6</v>
      </c>
      <c r="H208" s="69">
        <v>7</v>
      </c>
      <c r="I208" s="69" t="s">
        <v>354</v>
      </c>
      <c r="J208" s="69">
        <v>8</v>
      </c>
      <c r="K208" s="69">
        <v>8</v>
      </c>
      <c r="L208" s="69">
        <v>8</v>
      </c>
      <c r="M208" s="69">
        <v>4</v>
      </c>
      <c r="N208" s="69">
        <v>6</v>
      </c>
    </row>
    <row r="209" spans="1:14">
      <c r="A209" s="47" t="s">
        <v>21</v>
      </c>
      <c r="B209" s="73">
        <f>SUM(D209:N209)</f>
        <v>10</v>
      </c>
      <c r="C209" s="30">
        <f>B209</f>
        <v>10</v>
      </c>
      <c r="D209" s="110"/>
      <c r="E209" s="93">
        <v>1</v>
      </c>
      <c r="F209" s="50">
        <v>1</v>
      </c>
      <c r="G209" s="50">
        <v>1</v>
      </c>
      <c r="H209" s="50">
        <v>1</v>
      </c>
      <c r="I209" s="50">
        <v>1</v>
      </c>
      <c r="J209" s="50">
        <v>1</v>
      </c>
      <c r="K209" s="50">
        <v>1</v>
      </c>
      <c r="L209" s="50">
        <v>1</v>
      </c>
      <c r="M209" s="50">
        <v>1</v>
      </c>
      <c r="N209" s="50">
        <v>1</v>
      </c>
    </row>
    <row r="210" spans="1:14">
      <c r="A210" s="47" t="s">
        <v>22</v>
      </c>
      <c r="B210" s="73">
        <f>SUM(D210:N210)</f>
        <v>0</v>
      </c>
      <c r="C210" s="30">
        <f t="shared" ref="C210" si="43">B210</f>
        <v>0</v>
      </c>
      <c r="D210" s="110"/>
      <c r="E210" s="93"/>
      <c r="F210" s="50"/>
      <c r="G210" s="50"/>
      <c r="H210" s="50"/>
      <c r="I210" s="50"/>
      <c r="J210" s="50"/>
      <c r="K210" s="50"/>
      <c r="L210" s="50"/>
      <c r="M210" s="50"/>
      <c r="N210" s="50"/>
    </row>
    <row r="211" spans="1:14">
      <c r="A211" s="47" t="s">
        <v>23</v>
      </c>
      <c r="B211" s="73">
        <f>B209+B210</f>
        <v>10</v>
      </c>
      <c r="C211" s="30">
        <f>C209+C210</f>
        <v>10</v>
      </c>
      <c r="D211" s="110"/>
      <c r="E211" s="93"/>
      <c r="F211" s="50"/>
      <c r="G211" s="50"/>
      <c r="H211" s="50"/>
      <c r="I211" s="50"/>
      <c r="J211" s="50"/>
      <c r="K211" s="50"/>
      <c r="L211" s="50"/>
      <c r="M211" s="50"/>
      <c r="N211" s="50"/>
    </row>
    <row r="212" spans="1:14">
      <c r="A212" s="47" t="s">
        <v>24</v>
      </c>
      <c r="B212" s="73">
        <f>SUM(D212:N212)</f>
        <v>0</v>
      </c>
      <c r="C212" s="30">
        <f t="shared" ref="C212:C213" si="44">B212</f>
        <v>0</v>
      </c>
      <c r="D212" s="110"/>
      <c r="E212" s="93"/>
      <c r="F212" s="50"/>
      <c r="G212" s="50"/>
      <c r="H212" s="50"/>
      <c r="I212" s="50"/>
      <c r="J212" s="50"/>
      <c r="K212" s="50"/>
      <c r="L212" s="50"/>
      <c r="M212" s="50"/>
      <c r="N212" s="50"/>
    </row>
    <row r="213" spans="1:14" ht="16.3" thickBot="1">
      <c r="A213" s="52" t="s">
        <v>25</v>
      </c>
      <c r="B213" s="74">
        <f>SUM(D213:N213)</f>
        <v>0</v>
      </c>
      <c r="C213" s="31">
        <f t="shared" si="44"/>
        <v>0</v>
      </c>
      <c r="D213" s="111"/>
      <c r="E213" s="103"/>
      <c r="F213" s="54"/>
      <c r="G213" s="54"/>
      <c r="H213" s="54"/>
      <c r="I213" s="54"/>
      <c r="J213" s="54"/>
      <c r="K213" s="54"/>
      <c r="L213" s="54"/>
      <c r="M213" s="54"/>
      <c r="N213" s="54"/>
    </row>
    <row r="214" spans="1:14" ht="21.1">
      <c r="A214" s="46" t="s">
        <v>214</v>
      </c>
      <c r="B214" s="72"/>
      <c r="C214" s="33"/>
      <c r="D214" s="118"/>
      <c r="E214" s="105" t="s">
        <v>288</v>
      </c>
      <c r="F214" s="69">
        <v>20</v>
      </c>
      <c r="G214" s="69">
        <v>20</v>
      </c>
      <c r="H214" s="69" t="s">
        <v>340</v>
      </c>
      <c r="I214" s="69">
        <v>6</v>
      </c>
      <c r="J214" s="69" t="s">
        <v>340</v>
      </c>
      <c r="K214" s="69" t="s">
        <v>340</v>
      </c>
      <c r="L214" s="69" t="s">
        <v>340</v>
      </c>
      <c r="M214" s="69" t="s">
        <v>340</v>
      </c>
      <c r="N214" s="69">
        <v>23</v>
      </c>
    </row>
    <row r="215" spans="1:14">
      <c r="A215" s="47" t="s">
        <v>21</v>
      </c>
      <c r="B215" s="73">
        <f>SUM(D215:N215)</f>
        <v>6</v>
      </c>
      <c r="C215" s="30">
        <f>B215+68</f>
        <v>74</v>
      </c>
      <c r="D215" s="110"/>
      <c r="E215" s="93"/>
      <c r="F215" s="50"/>
      <c r="G215" s="50"/>
      <c r="H215" s="50">
        <v>1</v>
      </c>
      <c r="I215" s="50">
        <v>1</v>
      </c>
      <c r="J215" s="50">
        <v>1</v>
      </c>
      <c r="K215" s="50">
        <v>1</v>
      </c>
      <c r="L215" s="50">
        <v>1</v>
      </c>
      <c r="M215" s="50">
        <v>1</v>
      </c>
      <c r="N215" s="50"/>
    </row>
    <row r="216" spans="1:14">
      <c r="A216" s="47" t="s">
        <v>22</v>
      </c>
      <c r="B216" s="73">
        <f>SUM(D216:N216)</f>
        <v>4</v>
      </c>
      <c r="C216" s="30">
        <f>B216+13</f>
        <v>17</v>
      </c>
      <c r="D216" s="110"/>
      <c r="E216" s="93">
        <v>1</v>
      </c>
      <c r="F216" s="50">
        <v>1</v>
      </c>
      <c r="G216" s="50">
        <v>1</v>
      </c>
      <c r="H216" s="50"/>
      <c r="I216" s="50"/>
      <c r="J216" s="50"/>
      <c r="K216" s="50"/>
      <c r="L216" s="50"/>
      <c r="M216" s="50"/>
      <c r="N216" s="50">
        <v>1</v>
      </c>
    </row>
    <row r="217" spans="1:14">
      <c r="A217" s="47" t="s">
        <v>23</v>
      </c>
      <c r="B217" s="73">
        <f>B215+B216</f>
        <v>10</v>
      </c>
      <c r="C217" s="30">
        <f>C215+C216</f>
        <v>91</v>
      </c>
      <c r="D217" s="110"/>
      <c r="E217" s="93"/>
      <c r="F217" s="50"/>
      <c r="G217" s="50"/>
      <c r="H217" s="50"/>
      <c r="I217" s="50"/>
      <c r="J217" s="50"/>
      <c r="K217" s="50"/>
      <c r="L217" s="50"/>
      <c r="M217" s="50"/>
      <c r="N217" s="50"/>
    </row>
    <row r="218" spans="1:14">
      <c r="A218" s="47" t="s">
        <v>24</v>
      </c>
      <c r="B218" s="73">
        <f>SUM(D218:N218)</f>
        <v>0</v>
      </c>
      <c r="C218" s="30">
        <f>B218+7</f>
        <v>7</v>
      </c>
      <c r="D218" s="110"/>
      <c r="E218" s="93"/>
      <c r="F218" s="50"/>
      <c r="G218" s="50"/>
      <c r="H218" s="50"/>
      <c r="I218" s="50"/>
      <c r="J218" s="50"/>
      <c r="K218" s="50"/>
      <c r="L218" s="50"/>
      <c r="M218" s="50"/>
      <c r="N218" s="50"/>
    </row>
    <row r="219" spans="1:14" ht="16.3" thickBot="1">
      <c r="A219" s="52" t="s">
        <v>25</v>
      </c>
      <c r="B219" s="74">
        <f>SUM(D219:N219)</f>
        <v>0</v>
      </c>
      <c r="C219" s="31">
        <f>B219+35</f>
        <v>35</v>
      </c>
      <c r="D219" s="111"/>
      <c r="E219" s="103"/>
      <c r="F219" s="54"/>
      <c r="G219" s="54"/>
      <c r="H219" s="54"/>
      <c r="I219" s="54"/>
      <c r="J219" s="54"/>
      <c r="K219" s="54"/>
      <c r="L219" s="54"/>
      <c r="M219" s="54"/>
      <c r="N219" s="54"/>
    </row>
    <row r="220" spans="1:14" ht="21.1">
      <c r="A220" s="46" t="s">
        <v>215</v>
      </c>
      <c r="B220" s="72"/>
      <c r="C220" s="33"/>
      <c r="D220" s="118"/>
      <c r="E220" s="105"/>
      <c r="F220" s="69"/>
      <c r="G220" s="69"/>
      <c r="H220" s="69"/>
      <c r="I220" s="69"/>
      <c r="J220" s="69"/>
      <c r="K220" s="69"/>
      <c r="L220" s="69" t="s">
        <v>288</v>
      </c>
      <c r="M220" s="69">
        <v>8</v>
      </c>
      <c r="N220" s="136" t="s">
        <v>394</v>
      </c>
    </row>
    <row r="221" spans="1:14">
      <c r="A221" s="47" t="s">
        <v>21</v>
      </c>
      <c r="B221" s="73">
        <f>SUM(D221:N221)</f>
        <v>2</v>
      </c>
      <c r="C221" s="30">
        <f>B221+67</f>
        <v>69</v>
      </c>
      <c r="D221" s="110"/>
      <c r="E221" s="93"/>
      <c r="F221" s="50"/>
      <c r="G221" s="50"/>
      <c r="H221" s="50"/>
      <c r="I221" s="50"/>
      <c r="J221" s="50"/>
      <c r="K221" s="50"/>
      <c r="L221" s="50"/>
      <c r="M221" s="50">
        <v>1</v>
      </c>
      <c r="N221" s="50">
        <v>1</v>
      </c>
    </row>
    <row r="222" spans="1:14">
      <c r="A222" s="47" t="s">
        <v>22</v>
      </c>
      <c r="B222" s="73">
        <f>SUM(D222:N222)</f>
        <v>1</v>
      </c>
      <c r="C222" s="30">
        <f>B222+3</f>
        <v>4</v>
      </c>
      <c r="D222" s="110"/>
      <c r="E222" s="93"/>
      <c r="F222" s="50"/>
      <c r="G222" s="50"/>
      <c r="H222" s="50"/>
      <c r="I222" s="50"/>
      <c r="J222" s="50"/>
      <c r="K222" s="50"/>
      <c r="L222" s="50">
        <v>1</v>
      </c>
      <c r="M222" s="50"/>
      <c r="N222" s="50"/>
    </row>
    <row r="223" spans="1:14">
      <c r="A223" s="47" t="s">
        <v>23</v>
      </c>
      <c r="B223" s="73">
        <f>B221+B222</f>
        <v>3</v>
      </c>
      <c r="C223" s="30">
        <f>C221+C222</f>
        <v>73</v>
      </c>
      <c r="D223" s="110"/>
      <c r="E223" s="93"/>
      <c r="F223" s="50"/>
      <c r="G223" s="50"/>
      <c r="H223" s="50"/>
      <c r="I223" s="50"/>
      <c r="J223" s="50"/>
      <c r="K223" s="50"/>
      <c r="L223" s="50"/>
      <c r="M223" s="50"/>
      <c r="N223" s="50"/>
    </row>
    <row r="224" spans="1:14">
      <c r="A224" s="47" t="s">
        <v>24</v>
      </c>
      <c r="B224" s="73">
        <f>SUM(D224:N224)</f>
        <v>0</v>
      </c>
      <c r="C224" s="30">
        <f>B224+16</f>
        <v>16</v>
      </c>
      <c r="D224" s="110"/>
      <c r="E224" s="93"/>
      <c r="F224" s="50"/>
      <c r="G224" s="50"/>
      <c r="H224" s="50"/>
      <c r="I224" s="50"/>
      <c r="J224" s="50"/>
      <c r="K224" s="50"/>
      <c r="L224" s="50"/>
      <c r="M224" s="50"/>
      <c r="N224" s="50"/>
    </row>
    <row r="225" spans="1:14" ht="16.3" thickBot="1">
      <c r="A225" s="52" t="s">
        <v>25</v>
      </c>
      <c r="B225" s="74">
        <f>SUM(D225:N225)</f>
        <v>0</v>
      </c>
      <c r="C225" s="31">
        <f>B225+80</f>
        <v>80</v>
      </c>
      <c r="D225" s="111"/>
      <c r="E225" s="103"/>
      <c r="F225" s="54"/>
      <c r="G225" s="54"/>
      <c r="H225" s="54"/>
      <c r="I225" s="54"/>
      <c r="J225" s="54"/>
      <c r="K225" s="54"/>
      <c r="L225" s="54"/>
      <c r="M225" s="54"/>
      <c r="N225" s="54"/>
    </row>
    <row r="226" spans="1:14" ht="21.1">
      <c r="A226" s="46" t="s">
        <v>216</v>
      </c>
      <c r="B226" s="72"/>
      <c r="C226" s="33"/>
      <c r="D226" s="118"/>
      <c r="E226" s="105"/>
      <c r="F226" s="69"/>
      <c r="G226" s="69" t="s">
        <v>284</v>
      </c>
      <c r="H226" s="69">
        <v>22</v>
      </c>
      <c r="I226" s="69"/>
      <c r="J226" s="69"/>
      <c r="K226" s="69"/>
      <c r="L226" s="69"/>
      <c r="M226" s="69"/>
      <c r="N226" s="69" t="s">
        <v>296</v>
      </c>
    </row>
    <row r="227" spans="1:14">
      <c r="A227" s="47" t="s">
        <v>21</v>
      </c>
      <c r="B227" s="73">
        <f>SUM(D227:N227)</f>
        <v>0</v>
      </c>
      <c r="C227" s="30">
        <f>B227</f>
        <v>0</v>
      </c>
      <c r="D227" s="110"/>
      <c r="E227" s="93"/>
      <c r="F227" s="50"/>
      <c r="G227" s="50"/>
      <c r="H227" s="50"/>
      <c r="I227" s="50"/>
      <c r="J227" s="50"/>
      <c r="K227" s="50"/>
      <c r="L227" s="50"/>
      <c r="M227" s="50"/>
      <c r="N227" s="50"/>
    </row>
    <row r="228" spans="1:14">
      <c r="A228" s="47" t="s">
        <v>22</v>
      </c>
      <c r="B228" s="73">
        <f>SUM(D228:N228)</f>
        <v>2</v>
      </c>
      <c r="C228" s="30">
        <f t="shared" ref="C228" si="45">B228</f>
        <v>2</v>
      </c>
      <c r="D228" s="110"/>
      <c r="E228" s="93"/>
      <c r="F228" s="50"/>
      <c r="G228" s="50">
        <v>1</v>
      </c>
      <c r="H228" s="50">
        <v>1</v>
      </c>
      <c r="I228" s="50"/>
      <c r="J228" s="50"/>
      <c r="K228" s="50"/>
      <c r="L228" s="50"/>
      <c r="M228" s="50"/>
      <c r="N228" s="50"/>
    </row>
    <row r="229" spans="1:14">
      <c r="A229" s="47" t="s">
        <v>23</v>
      </c>
      <c r="B229" s="73">
        <f>B227+B228</f>
        <v>2</v>
      </c>
      <c r="C229" s="30">
        <f>C227+C228</f>
        <v>2</v>
      </c>
      <c r="D229" s="110"/>
      <c r="E229" s="93"/>
      <c r="F229" s="50"/>
      <c r="G229" s="50"/>
      <c r="H229" s="50"/>
      <c r="I229" s="50"/>
      <c r="J229" s="50"/>
      <c r="K229" s="50"/>
      <c r="L229" s="50"/>
      <c r="M229" s="50"/>
      <c r="N229" s="50"/>
    </row>
    <row r="230" spans="1:14">
      <c r="A230" s="47" t="s">
        <v>24</v>
      </c>
      <c r="B230" s="73">
        <f>SUM(D230:N230)</f>
        <v>0</v>
      </c>
      <c r="C230" s="30">
        <f t="shared" ref="C230:C231" si="46">B230</f>
        <v>0</v>
      </c>
      <c r="D230" s="110"/>
      <c r="E230" s="93"/>
      <c r="F230" s="50"/>
      <c r="G230" s="50"/>
      <c r="H230" s="50"/>
      <c r="I230" s="50"/>
      <c r="J230" s="50"/>
      <c r="K230" s="50"/>
      <c r="L230" s="50"/>
      <c r="M230" s="50"/>
      <c r="N230" s="50"/>
    </row>
    <row r="231" spans="1:14" ht="16.3" thickBot="1">
      <c r="A231" s="52" t="s">
        <v>25</v>
      </c>
      <c r="B231" s="74">
        <f>SUM(D231:N231)</f>
        <v>0</v>
      </c>
      <c r="C231" s="31">
        <f t="shared" si="46"/>
        <v>0</v>
      </c>
      <c r="D231" s="111"/>
      <c r="E231" s="103"/>
      <c r="F231" s="54"/>
      <c r="G231" s="54"/>
      <c r="H231" s="54"/>
      <c r="I231" s="54"/>
      <c r="J231" s="54"/>
      <c r="K231" s="54"/>
      <c r="L231" s="54"/>
      <c r="M231" s="54"/>
      <c r="N231" s="54"/>
    </row>
    <row r="232" spans="1:14" ht="21.1">
      <c r="A232" s="55" t="s">
        <v>44</v>
      </c>
      <c r="B232" s="73"/>
      <c r="C232" s="64"/>
      <c r="D232" s="110"/>
      <c r="E232" s="93"/>
      <c r="F232" s="50"/>
      <c r="G232" s="50"/>
      <c r="H232" s="50"/>
      <c r="I232" s="50"/>
      <c r="J232" s="50"/>
      <c r="K232" s="50"/>
      <c r="L232" s="50"/>
      <c r="M232" s="50"/>
      <c r="N232" s="50"/>
    </row>
    <row r="233" spans="1:14">
      <c r="A233" s="51" t="s">
        <v>24</v>
      </c>
      <c r="B233" s="73">
        <f>SUM(D233:N233)</f>
        <v>0</v>
      </c>
      <c r="C233" s="64"/>
      <c r="D233" s="110"/>
      <c r="E233" s="93"/>
      <c r="F233" s="50"/>
      <c r="G233" s="50"/>
      <c r="H233" s="50"/>
      <c r="I233" s="50"/>
      <c r="J233" s="50"/>
      <c r="K233" s="50"/>
      <c r="L233" s="50"/>
      <c r="M233" s="50"/>
      <c r="N233" s="50"/>
    </row>
    <row r="234" spans="1:14" ht="16.3" thickBot="1">
      <c r="A234" s="58" t="s">
        <v>25</v>
      </c>
      <c r="B234" s="73">
        <f>SUM(D234:N234)</f>
        <v>0</v>
      </c>
      <c r="C234" s="63"/>
      <c r="D234" s="101"/>
      <c r="E234" s="104"/>
      <c r="F234" s="70"/>
      <c r="G234" s="70"/>
      <c r="H234" s="70"/>
      <c r="I234" s="70"/>
      <c r="J234" s="70"/>
      <c r="K234" s="70"/>
      <c r="L234" s="70"/>
      <c r="M234" s="50"/>
      <c r="N234" s="50"/>
    </row>
    <row r="235" spans="1:14" ht="23.8">
      <c r="A235" s="37"/>
      <c r="B235" s="37"/>
      <c r="C235" s="39" t="s">
        <v>45</v>
      </c>
      <c r="D235" s="113"/>
      <c r="E235" s="65"/>
      <c r="F235" s="40"/>
      <c r="G235" s="65"/>
      <c r="H235" s="65"/>
      <c r="I235" s="65"/>
      <c r="J235" s="65"/>
      <c r="K235" s="65"/>
      <c r="L235" s="75"/>
      <c r="M235" s="76"/>
      <c r="N235" s="77"/>
    </row>
    <row r="236" spans="1:14" ht="16.3">
      <c r="A236" s="37"/>
      <c r="B236" s="37"/>
      <c r="C236" s="42" t="s">
        <v>21</v>
      </c>
      <c r="D236" s="102" t="str">
        <f t="shared" ref="D236:F239" si="47">IF(SUMIF($A$16:$A$236,$C236,D$16:D$236)=0,"",SUMIF($A$16:$A$236,$C236,D$16:D$236))</f>
        <v/>
      </c>
      <c r="E236" s="40">
        <f t="shared" si="47"/>
        <v>15</v>
      </c>
      <c r="F236" s="40">
        <f t="shared" si="47"/>
        <v>15</v>
      </c>
      <c r="G236" s="40">
        <f t="shared" ref="G236:J239" ca="1" si="48">IF(SUMIF($A$16:$A$234,$C236,G$16:G$234)=0,"",SUMIF($A$16:$A$234,$C236,G$16:G$18))</f>
        <v>15</v>
      </c>
      <c r="H236" s="40">
        <f t="shared" ca="1" si="48"/>
        <v>15</v>
      </c>
      <c r="I236" s="40">
        <f t="shared" ca="1" si="48"/>
        <v>15</v>
      </c>
      <c r="J236" s="40">
        <f t="shared" ca="1" si="48"/>
        <v>15</v>
      </c>
      <c r="K236" s="40">
        <f t="shared" ref="K236:K239" si="49">IF(SUMIF($A$16:$A$236,$C236,K$16:K$236)=0,"",SUMIF($A$16:$A$236,$C236,K$16:K$236))</f>
        <v>15</v>
      </c>
      <c r="L236" s="78">
        <f t="shared" ref="L236:M239" si="50">IF(SUMIF($A$10:$A$236,$C236,L$10:L$236)=0,"",SUMIF($A$10:$A$236,$C236,L$10:L$236))</f>
        <v>15</v>
      </c>
      <c r="M236" s="78">
        <f t="shared" si="50"/>
        <v>15</v>
      </c>
      <c r="N236" s="78">
        <f>IF(SUMIF($A$4:$A$236,$C236,N$4:N$236)=0,"",SUMIF($A$4:$A$236,$C236,N$4:N$236))</f>
        <v>15</v>
      </c>
    </row>
    <row r="237" spans="1:14" ht="16.3">
      <c r="A237" s="37"/>
      <c r="B237" s="37"/>
      <c r="C237" s="42" t="s">
        <v>22</v>
      </c>
      <c r="D237" s="102" t="str">
        <f t="shared" si="47"/>
        <v/>
      </c>
      <c r="E237" s="40">
        <f t="shared" si="47"/>
        <v>8</v>
      </c>
      <c r="F237" s="40">
        <f t="shared" si="47"/>
        <v>8</v>
      </c>
      <c r="G237" s="40">
        <f t="shared" ca="1" si="48"/>
        <v>8</v>
      </c>
      <c r="H237" s="40">
        <f t="shared" ca="1" si="48"/>
        <v>8</v>
      </c>
      <c r="I237" s="40">
        <f t="shared" ca="1" si="48"/>
        <v>7</v>
      </c>
      <c r="J237" s="40">
        <f t="shared" ca="1" si="48"/>
        <v>5</v>
      </c>
      <c r="K237" s="40">
        <f t="shared" si="49"/>
        <v>7</v>
      </c>
      <c r="L237" s="78">
        <f t="shared" si="50"/>
        <v>8</v>
      </c>
      <c r="M237" s="78">
        <f t="shared" si="50"/>
        <v>7</v>
      </c>
      <c r="N237" s="40">
        <f>IF(SUMIF($A$4:$A$236,$C237,N$4:N$236)=0,"",SUMIF($A$4:$A$236,$C237,N$4:N$236))</f>
        <v>7</v>
      </c>
    </row>
    <row r="238" spans="1:14" ht="16.3">
      <c r="A238" s="37"/>
      <c r="B238" s="37"/>
      <c r="C238" s="42" t="s">
        <v>24</v>
      </c>
      <c r="D238" s="102" t="str">
        <f t="shared" si="47"/>
        <v/>
      </c>
      <c r="E238" s="40">
        <f t="shared" si="47"/>
        <v>1</v>
      </c>
      <c r="F238" s="40">
        <f t="shared" si="47"/>
        <v>3</v>
      </c>
      <c r="G238" s="40">
        <f t="shared" ca="1" si="48"/>
        <v>4</v>
      </c>
      <c r="H238" s="40">
        <f t="shared" ca="1" si="48"/>
        <v>5</v>
      </c>
      <c r="I238" s="40">
        <f t="shared" ca="1" si="48"/>
        <v>1</v>
      </c>
      <c r="J238" s="40">
        <f t="shared" ca="1" si="48"/>
        <v>3</v>
      </c>
      <c r="K238" s="40">
        <f t="shared" si="49"/>
        <v>2</v>
      </c>
      <c r="L238" s="78">
        <f t="shared" si="50"/>
        <v>3</v>
      </c>
      <c r="M238" s="78">
        <f t="shared" si="50"/>
        <v>4</v>
      </c>
      <c r="N238" s="40">
        <f>IF(SUMIF($A$4:$A$236,$C238,N$4:N$236)=0,"",SUMIF($A$4:$A$236,$C238,N$4:N$236))</f>
        <v>3</v>
      </c>
    </row>
    <row r="239" spans="1:14" ht="17" thickBot="1">
      <c r="A239" s="37"/>
      <c r="B239" s="37"/>
      <c r="C239" s="42" t="s">
        <v>25</v>
      </c>
      <c r="D239" s="119" t="str">
        <f t="shared" si="47"/>
        <v/>
      </c>
      <c r="E239" s="79">
        <f t="shared" si="47"/>
        <v>5</v>
      </c>
      <c r="F239" s="79">
        <f t="shared" si="47"/>
        <v>19</v>
      </c>
      <c r="G239" s="40">
        <f t="shared" ca="1" si="48"/>
        <v>26</v>
      </c>
      <c r="H239" s="40">
        <f t="shared" ca="1" si="48"/>
        <v>38</v>
      </c>
      <c r="I239" s="40">
        <f t="shared" ca="1" si="48"/>
        <v>11</v>
      </c>
      <c r="J239" s="40">
        <f t="shared" ca="1" si="48"/>
        <v>26</v>
      </c>
      <c r="K239" s="79">
        <f t="shared" si="49"/>
        <v>23</v>
      </c>
      <c r="L239" s="80">
        <f t="shared" si="50"/>
        <v>20</v>
      </c>
      <c r="M239" s="80">
        <f t="shared" si="50"/>
        <v>28</v>
      </c>
      <c r="N239" s="79">
        <f>IF(SUMIF($A$4:$A$236,$C239,N$4:N$236)=0,"",SUMIF($A$4:$A$236,$C239,N$4:N$236))</f>
        <v>19</v>
      </c>
    </row>
  </sheetData>
  <mergeCells count="3">
    <mergeCell ref="A1:A3"/>
    <mergeCell ref="B1:C1"/>
    <mergeCell ref="B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EFC0-5CB5-8F43-9E67-6CE6662D4D4E}">
  <dimension ref="A1:O215"/>
  <sheetViews>
    <sheetView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sqref="A1:A3"/>
    </sheetView>
  </sheetViews>
  <sheetFormatPr defaultColWidth="11.19921875" defaultRowHeight="15.65"/>
  <cols>
    <col min="1" max="1" width="34.19921875" bestFit="1" customWidth="1"/>
  </cols>
  <sheetData>
    <row r="1" spans="1:15">
      <c r="A1" s="159" t="s">
        <v>131</v>
      </c>
      <c r="B1" s="141" t="s">
        <v>0</v>
      </c>
      <c r="C1" s="142"/>
      <c r="D1" s="1" t="s">
        <v>141</v>
      </c>
      <c r="E1" s="1" t="s">
        <v>142</v>
      </c>
      <c r="F1" s="1" t="s">
        <v>89</v>
      </c>
      <c r="G1" s="1" t="s">
        <v>90</v>
      </c>
      <c r="H1" s="1" t="s">
        <v>91</v>
      </c>
      <c r="I1" s="1" t="s">
        <v>5</v>
      </c>
      <c r="J1" s="1" t="s">
        <v>6</v>
      </c>
      <c r="K1" s="1" t="s">
        <v>52</v>
      </c>
      <c r="L1" s="1" t="s">
        <v>53</v>
      </c>
      <c r="M1" s="1" t="s">
        <v>54</v>
      </c>
      <c r="N1" s="1" t="s">
        <v>55</v>
      </c>
      <c r="O1" s="1" t="s">
        <v>138</v>
      </c>
    </row>
    <row r="2" spans="1:15">
      <c r="A2" s="160"/>
      <c r="B2" s="143" t="s">
        <v>11</v>
      </c>
      <c r="C2" s="148"/>
      <c r="D2" s="116"/>
      <c r="E2" s="68">
        <v>37712</v>
      </c>
      <c r="F2" s="68">
        <v>40634</v>
      </c>
      <c r="G2" s="68">
        <v>43191</v>
      </c>
      <c r="H2" s="68">
        <v>46113</v>
      </c>
      <c r="I2" s="68">
        <v>37742</v>
      </c>
      <c r="J2" s="68">
        <v>40299</v>
      </c>
      <c r="K2" s="68">
        <v>42856</v>
      </c>
      <c r="L2" s="68">
        <v>45413</v>
      </c>
      <c r="M2" s="68">
        <v>47604</v>
      </c>
      <c r="N2" s="68">
        <v>38869</v>
      </c>
      <c r="O2" s="68">
        <v>42156</v>
      </c>
    </row>
    <row r="3" spans="1:15" ht="16.3" thickBot="1">
      <c r="A3" s="161"/>
      <c r="B3" s="81" t="s">
        <v>102</v>
      </c>
      <c r="C3" s="63" t="s">
        <v>13</v>
      </c>
      <c r="D3" s="117"/>
      <c r="E3" s="131" t="s">
        <v>15</v>
      </c>
      <c r="F3" s="134" t="s">
        <v>58</v>
      </c>
      <c r="G3" s="134" t="s">
        <v>59</v>
      </c>
      <c r="H3" s="133" t="s">
        <v>135</v>
      </c>
      <c r="I3" s="133" t="s">
        <v>16</v>
      </c>
      <c r="J3" s="133" t="s">
        <v>18</v>
      </c>
      <c r="K3" s="134" t="s">
        <v>17</v>
      </c>
      <c r="L3" s="133" t="s">
        <v>133</v>
      </c>
      <c r="M3" s="133" t="s">
        <v>20</v>
      </c>
      <c r="N3" s="134" t="s">
        <v>57</v>
      </c>
      <c r="O3" s="133" t="s">
        <v>16</v>
      </c>
    </row>
    <row r="4" spans="1:15" ht="21.1">
      <c r="A4" s="55" t="s">
        <v>104</v>
      </c>
      <c r="B4" s="82"/>
      <c r="C4" s="64"/>
      <c r="D4" s="110"/>
      <c r="E4" s="93">
        <v>14</v>
      </c>
      <c r="F4" s="50">
        <v>14</v>
      </c>
      <c r="G4" s="50">
        <v>14</v>
      </c>
      <c r="H4" s="50">
        <v>14</v>
      </c>
      <c r="I4" s="50" t="s">
        <v>326</v>
      </c>
      <c r="J4" s="50"/>
      <c r="K4" s="50">
        <v>14</v>
      </c>
      <c r="L4" s="50">
        <v>14</v>
      </c>
      <c r="M4" s="50">
        <v>14</v>
      </c>
      <c r="N4" s="50">
        <v>14</v>
      </c>
      <c r="O4" s="50">
        <v>14</v>
      </c>
    </row>
    <row r="5" spans="1:15">
      <c r="A5" s="51" t="s">
        <v>21</v>
      </c>
      <c r="B5" s="83">
        <f>SUM(D5:O5)+23</f>
        <v>33</v>
      </c>
      <c r="C5" s="30">
        <f>B5</f>
        <v>33</v>
      </c>
      <c r="D5" s="110"/>
      <c r="E5" s="93">
        <v>1</v>
      </c>
      <c r="F5" s="50">
        <v>1</v>
      </c>
      <c r="G5" s="50">
        <v>1</v>
      </c>
      <c r="H5" s="50">
        <v>1</v>
      </c>
      <c r="I5" s="50">
        <v>1</v>
      </c>
      <c r="J5" s="50"/>
      <c r="K5" s="50">
        <v>1</v>
      </c>
      <c r="L5" s="50">
        <v>1</v>
      </c>
      <c r="M5" s="50">
        <v>1</v>
      </c>
      <c r="N5" s="50">
        <v>1</v>
      </c>
      <c r="O5" s="50">
        <v>1</v>
      </c>
    </row>
    <row r="6" spans="1:15">
      <c r="A6" s="51" t="s">
        <v>22</v>
      </c>
      <c r="B6" s="83">
        <f>SUM(D6:O6)</f>
        <v>0</v>
      </c>
      <c r="C6" s="30">
        <f>B6</f>
        <v>0</v>
      </c>
      <c r="D6" s="110"/>
      <c r="E6" s="93"/>
      <c r="F6" s="50"/>
      <c r="G6" s="50"/>
      <c r="H6" s="50"/>
      <c r="I6" s="50"/>
      <c r="J6" s="50"/>
      <c r="K6" s="50"/>
      <c r="L6" s="50"/>
      <c r="M6" s="50"/>
      <c r="N6" s="50"/>
      <c r="O6" s="50"/>
    </row>
    <row r="7" spans="1:15">
      <c r="A7" s="51" t="s">
        <v>23</v>
      </c>
      <c r="B7" s="83">
        <f>B5+B6</f>
        <v>33</v>
      </c>
      <c r="C7" s="30">
        <f>C5+C6</f>
        <v>33</v>
      </c>
      <c r="D7" s="110"/>
      <c r="E7" s="93"/>
      <c r="F7" s="50"/>
      <c r="G7" s="50"/>
      <c r="H7" s="50"/>
      <c r="I7" s="50"/>
      <c r="J7" s="50"/>
      <c r="K7" s="50"/>
      <c r="L7" s="50"/>
      <c r="M7" s="50"/>
      <c r="N7" s="50"/>
      <c r="O7" s="50"/>
    </row>
    <row r="8" spans="1:15">
      <c r="A8" s="51" t="s">
        <v>24</v>
      </c>
      <c r="B8" s="83">
        <f>SUM(D8:O8)+8</f>
        <v>12</v>
      </c>
      <c r="C8" s="30">
        <f>B8</f>
        <v>12</v>
      </c>
      <c r="D8" s="110"/>
      <c r="E8" s="93">
        <v>1</v>
      </c>
      <c r="F8" s="50"/>
      <c r="G8" s="50">
        <v>1</v>
      </c>
      <c r="H8" s="50"/>
      <c r="I8" s="50"/>
      <c r="J8" s="50"/>
      <c r="K8" s="50"/>
      <c r="L8" s="50"/>
      <c r="M8" s="50"/>
      <c r="N8" s="50">
        <v>1</v>
      </c>
      <c r="O8" s="50">
        <v>1</v>
      </c>
    </row>
    <row r="9" spans="1:15" ht="16.3" thickBot="1">
      <c r="A9" s="58" t="s">
        <v>25</v>
      </c>
      <c r="B9" s="83">
        <f>SUM(D9:O9)+40</f>
        <v>60</v>
      </c>
      <c r="C9" s="31">
        <f>B9</f>
        <v>60</v>
      </c>
      <c r="D9" s="111"/>
      <c r="E9" s="103">
        <v>5</v>
      </c>
      <c r="F9" s="54"/>
      <c r="G9" s="54">
        <v>5</v>
      </c>
      <c r="H9" s="54"/>
      <c r="I9" s="54"/>
      <c r="J9" s="54"/>
      <c r="K9" s="54"/>
      <c r="L9" s="54"/>
      <c r="M9" s="54"/>
      <c r="N9" s="54">
        <v>5</v>
      </c>
      <c r="O9" s="54">
        <v>5</v>
      </c>
    </row>
    <row r="10" spans="1:15" ht="21.1">
      <c r="A10" s="55" t="s">
        <v>106</v>
      </c>
      <c r="B10" s="82"/>
      <c r="C10" s="64"/>
      <c r="D10" s="110"/>
      <c r="E10" s="93" t="s">
        <v>300</v>
      </c>
      <c r="F10" s="50"/>
      <c r="G10" s="50">
        <v>11</v>
      </c>
      <c r="H10" s="50">
        <v>23</v>
      </c>
      <c r="I10" s="50">
        <v>11</v>
      </c>
      <c r="J10" s="50" t="s">
        <v>300</v>
      </c>
      <c r="K10" s="50">
        <v>11</v>
      </c>
      <c r="L10" s="50" t="s">
        <v>300</v>
      </c>
      <c r="M10" s="50">
        <v>11</v>
      </c>
      <c r="N10" s="50" t="s">
        <v>300</v>
      </c>
      <c r="O10" s="50">
        <v>11</v>
      </c>
    </row>
    <row r="11" spans="1:15">
      <c r="A11" s="51" t="s">
        <v>21</v>
      </c>
      <c r="B11" s="83">
        <f>SUM(D11:O11)+23</f>
        <v>32</v>
      </c>
      <c r="C11" s="30">
        <f>B11</f>
        <v>32</v>
      </c>
      <c r="D11" s="110"/>
      <c r="E11" s="93">
        <v>1</v>
      </c>
      <c r="F11" s="50"/>
      <c r="G11" s="50">
        <v>1</v>
      </c>
      <c r="H11" s="50"/>
      <c r="I11" s="50">
        <v>1</v>
      </c>
      <c r="J11" s="50">
        <v>1</v>
      </c>
      <c r="K11" s="50">
        <v>1</v>
      </c>
      <c r="L11" s="50">
        <v>1</v>
      </c>
      <c r="M11" s="50">
        <v>1</v>
      </c>
      <c r="N11" s="50">
        <v>1</v>
      </c>
      <c r="O11" s="50">
        <v>1</v>
      </c>
    </row>
    <row r="12" spans="1:15">
      <c r="A12" s="51" t="s">
        <v>22</v>
      </c>
      <c r="B12" s="83">
        <f>SUM(D12:O12)+13</f>
        <v>14</v>
      </c>
      <c r="C12" s="30">
        <f>B12</f>
        <v>14</v>
      </c>
      <c r="D12" s="110"/>
      <c r="E12" s="93"/>
      <c r="F12" s="50"/>
      <c r="G12" s="50"/>
      <c r="H12" s="50">
        <v>1</v>
      </c>
      <c r="I12" s="50"/>
      <c r="J12" s="50"/>
      <c r="K12" s="50"/>
      <c r="L12" s="50"/>
      <c r="M12" s="50"/>
      <c r="N12" s="50"/>
      <c r="O12" s="50"/>
    </row>
    <row r="13" spans="1:15">
      <c r="A13" s="51" t="s">
        <v>23</v>
      </c>
      <c r="B13" s="83">
        <f>B11+B12</f>
        <v>46</v>
      </c>
      <c r="C13" s="30">
        <f>C11+C12</f>
        <v>46</v>
      </c>
      <c r="D13" s="110"/>
      <c r="E13" s="93"/>
      <c r="F13" s="50"/>
      <c r="G13" s="50"/>
      <c r="H13" s="50"/>
      <c r="I13" s="50"/>
      <c r="J13" s="50"/>
      <c r="K13" s="50"/>
      <c r="L13" s="50"/>
      <c r="M13" s="50"/>
      <c r="N13" s="50"/>
      <c r="O13" s="50"/>
    </row>
    <row r="14" spans="1:15">
      <c r="A14" s="51" t="s">
        <v>24</v>
      </c>
      <c r="B14" s="83">
        <f>SUM(D14:O14)+10</f>
        <v>16</v>
      </c>
      <c r="C14" s="30">
        <f>B14</f>
        <v>16</v>
      </c>
      <c r="D14" s="110"/>
      <c r="E14" s="93"/>
      <c r="F14" s="50"/>
      <c r="G14" s="50">
        <v>1</v>
      </c>
      <c r="H14" s="50"/>
      <c r="I14" s="50"/>
      <c r="J14" s="50">
        <v>2</v>
      </c>
      <c r="K14" s="50"/>
      <c r="L14" s="50">
        <v>1</v>
      </c>
      <c r="M14" s="50">
        <v>2</v>
      </c>
      <c r="N14" s="50"/>
      <c r="O14" s="50"/>
    </row>
    <row r="15" spans="1:15" ht="16.3" thickBot="1">
      <c r="A15" s="58" t="s">
        <v>25</v>
      </c>
      <c r="B15" s="83">
        <f>SUM(D15:O15)+50</f>
        <v>80</v>
      </c>
      <c r="C15" s="31">
        <f>B15</f>
        <v>80</v>
      </c>
      <c r="D15" s="111"/>
      <c r="E15" s="103"/>
      <c r="F15" s="54"/>
      <c r="G15" s="54">
        <v>5</v>
      </c>
      <c r="H15" s="54"/>
      <c r="I15" s="54"/>
      <c r="J15" s="54">
        <v>10</v>
      </c>
      <c r="K15" s="54"/>
      <c r="L15" s="54">
        <v>5</v>
      </c>
      <c r="M15" s="54">
        <v>10</v>
      </c>
      <c r="N15" s="54"/>
      <c r="O15" s="54"/>
    </row>
    <row r="16" spans="1:15" ht="21.1">
      <c r="A16" s="55" t="s">
        <v>217</v>
      </c>
      <c r="B16" s="82"/>
      <c r="C16" s="64"/>
      <c r="D16" s="110"/>
      <c r="E16" s="93"/>
      <c r="F16" s="50"/>
      <c r="G16" s="50"/>
      <c r="H16" s="50"/>
      <c r="I16" s="50" t="s">
        <v>284</v>
      </c>
      <c r="J16" s="50"/>
      <c r="K16" s="50"/>
      <c r="L16" s="50"/>
      <c r="M16" s="50"/>
      <c r="N16" s="50"/>
      <c r="O16" s="50"/>
    </row>
    <row r="17" spans="1:15">
      <c r="A17" s="51" t="s">
        <v>21</v>
      </c>
      <c r="B17" s="83">
        <f>SUM(D17:O17)</f>
        <v>0</v>
      </c>
      <c r="C17" s="30">
        <f>B17+33</f>
        <v>33</v>
      </c>
      <c r="D17" s="110"/>
      <c r="E17" s="93"/>
      <c r="F17" s="50"/>
      <c r="G17" s="50"/>
      <c r="H17" s="50"/>
      <c r="I17" s="50"/>
      <c r="J17" s="50"/>
      <c r="K17" s="50"/>
      <c r="L17" s="50"/>
      <c r="M17" s="50"/>
      <c r="N17" s="50"/>
      <c r="O17" s="50"/>
    </row>
    <row r="18" spans="1:15">
      <c r="A18" s="51" t="s">
        <v>22</v>
      </c>
      <c r="B18" s="83">
        <f>SUM(D18:O18)</f>
        <v>1</v>
      </c>
      <c r="C18" s="30">
        <f>B18+10</f>
        <v>11</v>
      </c>
      <c r="D18" s="110"/>
      <c r="E18" s="93"/>
      <c r="F18" s="50"/>
      <c r="G18" s="50"/>
      <c r="H18" s="50"/>
      <c r="I18" s="50">
        <v>1</v>
      </c>
      <c r="J18" s="50"/>
      <c r="K18" s="50"/>
      <c r="L18" s="50"/>
      <c r="M18" s="50"/>
      <c r="N18" s="50"/>
      <c r="O18" s="50"/>
    </row>
    <row r="19" spans="1:15">
      <c r="A19" s="51" t="s">
        <v>23</v>
      </c>
      <c r="B19" s="83">
        <f>B17+B18</f>
        <v>1</v>
      </c>
      <c r="C19" s="30">
        <f>C17+C18</f>
        <v>44</v>
      </c>
      <c r="D19" s="110"/>
      <c r="E19" s="93"/>
      <c r="F19" s="50"/>
      <c r="G19" s="50"/>
      <c r="H19" s="50"/>
      <c r="I19" s="50"/>
      <c r="J19" s="50"/>
      <c r="K19" s="50"/>
      <c r="L19" s="50"/>
      <c r="M19" s="50"/>
      <c r="N19" s="50"/>
      <c r="O19" s="50"/>
    </row>
    <row r="20" spans="1:15">
      <c r="A20" s="51" t="s">
        <v>24</v>
      </c>
      <c r="B20" s="83">
        <f>SUM(D20:O20)</f>
        <v>0</v>
      </c>
      <c r="C20" s="30">
        <f>B20+10</f>
        <v>10</v>
      </c>
      <c r="D20" s="110"/>
      <c r="E20" s="93"/>
      <c r="F20" s="50"/>
      <c r="G20" s="50"/>
      <c r="H20" s="50"/>
      <c r="I20" s="50"/>
      <c r="J20" s="50"/>
      <c r="K20" s="50"/>
      <c r="L20" s="50"/>
      <c r="M20" s="50"/>
      <c r="N20" s="50"/>
      <c r="O20" s="50"/>
    </row>
    <row r="21" spans="1:15" ht="16.3" thickBot="1">
      <c r="A21" s="58" t="s">
        <v>25</v>
      </c>
      <c r="B21" s="83">
        <f>SUM(D21:O21)</f>
        <v>0</v>
      </c>
      <c r="C21" s="31">
        <f>B21+52</f>
        <v>52</v>
      </c>
      <c r="D21" s="111"/>
      <c r="E21" s="103"/>
      <c r="F21" s="54"/>
      <c r="G21" s="54"/>
      <c r="H21" s="54"/>
      <c r="I21" s="54"/>
      <c r="J21" s="54"/>
      <c r="K21" s="54"/>
      <c r="L21" s="54"/>
      <c r="M21" s="54"/>
      <c r="N21" s="54"/>
      <c r="O21" s="54"/>
    </row>
    <row r="22" spans="1:15" ht="21.1">
      <c r="A22" s="55" t="s">
        <v>218</v>
      </c>
      <c r="B22" s="82"/>
      <c r="C22" s="64"/>
      <c r="D22" s="110"/>
      <c r="E22" s="93" t="s">
        <v>279</v>
      </c>
      <c r="F22" s="50">
        <v>22</v>
      </c>
      <c r="G22" s="50">
        <v>15</v>
      </c>
      <c r="H22" s="50" t="s">
        <v>269</v>
      </c>
      <c r="I22" s="50"/>
      <c r="J22" s="50" t="s">
        <v>296</v>
      </c>
      <c r="K22" s="50" t="s">
        <v>296</v>
      </c>
      <c r="L22" s="50">
        <v>22</v>
      </c>
      <c r="M22" s="50">
        <v>22</v>
      </c>
      <c r="N22" s="50">
        <v>22</v>
      </c>
      <c r="O22" s="50">
        <v>22</v>
      </c>
    </row>
    <row r="23" spans="1:15">
      <c r="A23" s="51" t="s">
        <v>21</v>
      </c>
      <c r="B23" s="83">
        <f>SUM(D23:O23)</f>
        <v>3</v>
      </c>
      <c r="C23" s="30">
        <f>B23+13</f>
        <v>16</v>
      </c>
      <c r="D23" s="110"/>
      <c r="E23" s="93">
        <v>1</v>
      </c>
      <c r="F23" s="50"/>
      <c r="G23" s="50">
        <v>1</v>
      </c>
      <c r="H23" s="50">
        <v>1</v>
      </c>
      <c r="I23" s="50"/>
      <c r="J23" s="50"/>
      <c r="K23" s="50"/>
      <c r="L23" s="50"/>
      <c r="M23" s="50"/>
      <c r="N23" s="50"/>
      <c r="O23" s="50"/>
    </row>
    <row r="24" spans="1:15">
      <c r="A24" s="51" t="s">
        <v>22</v>
      </c>
      <c r="B24" s="83">
        <f>SUM(D24:O24)</f>
        <v>5</v>
      </c>
      <c r="C24" s="30">
        <f>B24+20</f>
        <v>25</v>
      </c>
      <c r="D24" s="110"/>
      <c r="E24" s="93"/>
      <c r="F24" s="50">
        <v>1</v>
      </c>
      <c r="G24" s="50"/>
      <c r="H24" s="50"/>
      <c r="I24" s="50"/>
      <c r="J24" s="50"/>
      <c r="K24" s="50"/>
      <c r="L24" s="50">
        <v>1</v>
      </c>
      <c r="M24" s="50">
        <v>1</v>
      </c>
      <c r="N24" s="50">
        <v>1</v>
      </c>
      <c r="O24" s="50">
        <v>1</v>
      </c>
    </row>
    <row r="25" spans="1:15">
      <c r="A25" s="51" t="s">
        <v>23</v>
      </c>
      <c r="B25" s="83">
        <f>B23+B24</f>
        <v>8</v>
      </c>
      <c r="C25" s="30">
        <f>C23+C24</f>
        <v>41</v>
      </c>
      <c r="D25" s="110"/>
      <c r="E25" s="93"/>
      <c r="F25" s="50"/>
      <c r="G25" s="50"/>
      <c r="H25" s="50"/>
      <c r="I25" s="50"/>
      <c r="J25" s="50"/>
      <c r="K25" s="50"/>
      <c r="L25" s="50"/>
      <c r="M25" s="50"/>
      <c r="N25" s="50"/>
      <c r="O25" s="50"/>
    </row>
    <row r="26" spans="1:15">
      <c r="A26" s="51" t="s">
        <v>24</v>
      </c>
      <c r="B26" s="83">
        <f>SUM(D26:O26)</f>
        <v>1</v>
      </c>
      <c r="C26" s="30">
        <f>B26+2</f>
        <v>3</v>
      </c>
      <c r="D26" s="110"/>
      <c r="E26" s="93"/>
      <c r="F26" s="50"/>
      <c r="G26" s="50">
        <v>1</v>
      </c>
      <c r="H26" s="50"/>
      <c r="I26" s="50"/>
      <c r="J26" s="50"/>
      <c r="K26" s="50"/>
      <c r="L26" s="50"/>
      <c r="M26" s="50"/>
      <c r="N26" s="50"/>
      <c r="O26" s="50"/>
    </row>
    <row r="27" spans="1:15">
      <c r="A27" s="27" t="s">
        <v>29</v>
      </c>
      <c r="B27" s="83"/>
      <c r="C27" s="30"/>
      <c r="D27" s="110"/>
      <c r="E27" s="93"/>
      <c r="F27" s="50"/>
      <c r="G27" s="50"/>
      <c r="H27" s="50"/>
      <c r="I27" s="50"/>
      <c r="J27" s="50"/>
      <c r="K27" s="50"/>
      <c r="L27" s="50"/>
      <c r="M27" s="50"/>
      <c r="N27" s="50"/>
      <c r="O27" s="50">
        <v>1</v>
      </c>
    </row>
    <row r="28" spans="1:15">
      <c r="A28" s="27" t="s">
        <v>30</v>
      </c>
      <c r="B28" s="83"/>
      <c r="C28" s="30"/>
      <c r="D28" s="110"/>
      <c r="E28" s="93"/>
      <c r="F28" s="50"/>
      <c r="G28" s="50"/>
      <c r="H28" s="50"/>
      <c r="I28" s="50"/>
      <c r="J28" s="50"/>
      <c r="K28" s="50"/>
      <c r="L28" s="50"/>
      <c r="M28" s="50"/>
      <c r="N28" s="50"/>
      <c r="O28" s="50">
        <v>2</v>
      </c>
    </row>
    <row r="29" spans="1:15" ht="16.3" thickBot="1">
      <c r="A29" s="58" t="s">
        <v>25</v>
      </c>
      <c r="B29" s="83">
        <f>SUM(D29:O29)</f>
        <v>7</v>
      </c>
      <c r="C29" s="31">
        <f>B29+12</f>
        <v>19</v>
      </c>
      <c r="D29" s="111"/>
      <c r="E29" s="103"/>
      <c r="F29" s="54"/>
      <c r="G29" s="54">
        <v>5</v>
      </c>
      <c r="H29" s="54"/>
      <c r="I29" s="54"/>
      <c r="J29" s="54"/>
      <c r="K29" s="54"/>
      <c r="L29" s="54"/>
      <c r="M29" s="54"/>
      <c r="N29" s="54"/>
      <c r="O29" s="54">
        <v>2</v>
      </c>
    </row>
    <row r="30" spans="1:15" ht="21.1">
      <c r="A30" s="55" t="s">
        <v>107</v>
      </c>
      <c r="B30" s="82"/>
      <c r="C30" s="64"/>
      <c r="D30" s="110"/>
      <c r="E30" s="93">
        <v>22</v>
      </c>
      <c r="F30" s="50">
        <v>11</v>
      </c>
      <c r="G30" s="50"/>
      <c r="H30" s="50"/>
      <c r="I30" s="50"/>
      <c r="J30" s="50">
        <v>14</v>
      </c>
      <c r="K30" s="50"/>
      <c r="L30" s="50"/>
      <c r="M30" s="50"/>
      <c r="N30" s="50"/>
      <c r="O30" s="50"/>
    </row>
    <row r="31" spans="1:15">
      <c r="A31" s="51" t="s">
        <v>21</v>
      </c>
      <c r="B31" s="83">
        <f>SUM(D31:O31)+14</f>
        <v>16</v>
      </c>
      <c r="C31" s="30">
        <f>B31</f>
        <v>16</v>
      </c>
      <c r="D31" s="110"/>
      <c r="E31" s="93"/>
      <c r="F31" s="50">
        <v>1</v>
      </c>
      <c r="G31" s="50"/>
      <c r="H31" s="50"/>
      <c r="I31" s="50"/>
      <c r="J31" s="50">
        <v>1</v>
      </c>
      <c r="K31" s="50"/>
      <c r="L31" s="50"/>
      <c r="M31" s="50"/>
      <c r="N31" s="50"/>
      <c r="O31" s="50"/>
    </row>
    <row r="32" spans="1:15">
      <c r="A32" s="51" t="s">
        <v>22</v>
      </c>
      <c r="B32" s="83">
        <f>SUM(D32:O32)+18</f>
        <v>19</v>
      </c>
      <c r="C32" s="30">
        <f>B32</f>
        <v>19</v>
      </c>
      <c r="D32" s="110"/>
      <c r="E32" s="93">
        <v>1</v>
      </c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1:15">
      <c r="A33" s="51" t="s">
        <v>23</v>
      </c>
      <c r="B33" s="83">
        <f>B31+B32</f>
        <v>35</v>
      </c>
      <c r="C33" s="30">
        <f>C31+C32</f>
        <v>35</v>
      </c>
      <c r="D33" s="110"/>
      <c r="E33" s="93"/>
      <c r="F33" s="50"/>
      <c r="G33" s="50"/>
      <c r="H33" s="50"/>
      <c r="I33" s="50"/>
      <c r="J33" s="50"/>
      <c r="K33" s="50"/>
      <c r="L33" s="50"/>
      <c r="M33" s="50"/>
      <c r="N33" s="50"/>
      <c r="O33" s="50"/>
    </row>
    <row r="34" spans="1:15">
      <c r="A34" s="51" t="s">
        <v>24</v>
      </c>
      <c r="B34" s="83">
        <f>SUM(D34:O34)+5</f>
        <v>5</v>
      </c>
      <c r="C34" s="30">
        <f>B34</f>
        <v>5</v>
      </c>
      <c r="D34" s="110"/>
      <c r="E34" s="93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 ht="16.3" thickBot="1">
      <c r="A35" s="58" t="s">
        <v>25</v>
      </c>
      <c r="B35" s="83">
        <f>SUM(D35:O35)+27</f>
        <v>27</v>
      </c>
      <c r="C35" s="31">
        <f>B35</f>
        <v>27</v>
      </c>
      <c r="D35" s="111"/>
      <c r="E35" s="103"/>
      <c r="F35" s="54"/>
      <c r="G35" s="54"/>
      <c r="H35" s="54"/>
      <c r="I35" s="54"/>
      <c r="J35" s="54"/>
      <c r="K35" s="54"/>
      <c r="L35" s="54"/>
      <c r="M35" s="54"/>
      <c r="N35" s="54"/>
      <c r="O35" s="54"/>
    </row>
    <row r="36" spans="1:15" ht="21.1">
      <c r="A36" s="55" t="s">
        <v>219</v>
      </c>
      <c r="B36" s="82"/>
      <c r="C36" s="64"/>
      <c r="D36" s="110"/>
      <c r="E36" s="93" t="s">
        <v>370</v>
      </c>
      <c r="F36" s="50">
        <v>13</v>
      </c>
      <c r="G36" s="50">
        <v>13</v>
      </c>
      <c r="H36" s="50" t="s">
        <v>304</v>
      </c>
      <c r="I36" s="50">
        <v>23</v>
      </c>
      <c r="J36" s="50" t="s">
        <v>304</v>
      </c>
      <c r="K36" s="50" t="s">
        <v>304</v>
      </c>
      <c r="L36" s="50">
        <v>13</v>
      </c>
      <c r="M36" s="50">
        <v>13</v>
      </c>
      <c r="N36" s="50" t="s">
        <v>304</v>
      </c>
      <c r="O36" s="50" t="s">
        <v>304</v>
      </c>
    </row>
    <row r="37" spans="1:15">
      <c r="A37" s="51" t="s">
        <v>21</v>
      </c>
      <c r="B37" s="83">
        <f>SUM(D37:O37)</f>
        <v>10</v>
      </c>
      <c r="C37" s="30">
        <f>B37+28</f>
        <v>38</v>
      </c>
      <c r="D37" s="110"/>
      <c r="E37" s="93">
        <v>1</v>
      </c>
      <c r="F37" s="50">
        <v>1</v>
      </c>
      <c r="G37" s="50">
        <v>1</v>
      </c>
      <c r="H37" s="50">
        <v>1</v>
      </c>
      <c r="I37" s="50"/>
      <c r="J37" s="50">
        <v>1</v>
      </c>
      <c r="K37" s="50">
        <v>1</v>
      </c>
      <c r="L37" s="50">
        <v>1</v>
      </c>
      <c r="M37" s="50">
        <v>1</v>
      </c>
      <c r="N37" s="50">
        <v>1</v>
      </c>
      <c r="O37" s="50">
        <v>1</v>
      </c>
    </row>
    <row r="38" spans="1:15">
      <c r="A38" s="51" t="s">
        <v>22</v>
      </c>
      <c r="B38" s="83">
        <f>SUM(D38:O38)</f>
        <v>1</v>
      </c>
      <c r="C38" s="30">
        <f>B38+21</f>
        <v>22</v>
      </c>
      <c r="D38" s="110"/>
      <c r="E38" s="93"/>
      <c r="F38" s="50"/>
      <c r="G38" s="50"/>
      <c r="H38" s="50"/>
      <c r="I38" s="50">
        <v>1</v>
      </c>
      <c r="J38" s="50"/>
      <c r="K38" s="50"/>
      <c r="L38" s="50"/>
      <c r="M38" s="50"/>
      <c r="N38" s="50"/>
      <c r="O38" s="50"/>
    </row>
    <row r="39" spans="1:15">
      <c r="A39" s="51" t="s">
        <v>23</v>
      </c>
      <c r="B39" s="83">
        <f>B37+B38</f>
        <v>11</v>
      </c>
      <c r="C39" s="30">
        <f>C37+C38</f>
        <v>60</v>
      </c>
      <c r="D39" s="110"/>
      <c r="E39" s="93"/>
      <c r="F39" s="50"/>
      <c r="G39" s="50"/>
      <c r="H39" s="50"/>
      <c r="I39" s="50"/>
      <c r="J39" s="50"/>
      <c r="K39" s="50"/>
      <c r="L39" s="50"/>
      <c r="M39" s="50"/>
      <c r="N39" s="50"/>
      <c r="O39" s="50"/>
    </row>
    <row r="40" spans="1:15">
      <c r="A40" s="51" t="s">
        <v>24</v>
      </c>
      <c r="B40" s="83">
        <f>SUM(D40:O40)</f>
        <v>2</v>
      </c>
      <c r="C40" s="30">
        <f>B40+5</f>
        <v>7</v>
      </c>
      <c r="D40" s="110"/>
      <c r="E40" s="93"/>
      <c r="F40" s="50"/>
      <c r="G40" s="50">
        <v>1</v>
      </c>
      <c r="H40" s="50"/>
      <c r="I40" s="50"/>
      <c r="J40" s="50"/>
      <c r="K40" s="50">
        <v>1</v>
      </c>
      <c r="L40" s="50"/>
      <c r="M40" s="50"/>
      <c r="N40" s="50"/>
      <c r="O40" s="50"/>
    </row>
    <row r="41" spans="1:15" ht="16.3" thickBot="1">
      <c r="A41" s="58" t="s">
        <v>25</v>
      </c>
      <c r="B41" s="83">
        <f>SUM(D41:O41)</f>
        <v>10</v>
      </c>
      <c r="C41" s="31">
        <f>B41+25</f>
        <v>35</v>
      </c>
      <c r="D41" s="111"/>
      <c r="E41" s="103"/>
      <c r="F41" s="54"/>
      <c r="G41" s="54">
        <v>5</v>
      </c>
      <c r="H41" s="54"/>
      <c r="I41" s="54"/>
      <c r="J41" s="54"/>
      <c r="K41" s="54">
        <v>5</v>
      </c>
      <c r="L41" s="54"/>
      <c r="M41" s="54"/>
      <c r="N41" s="54"/>
      <c r="O41" s="54"/>
    </row>
    <row r="42" spans="1:15" ht="21.1">
      <c r="A42" s="55" t="s">
        <v>103</v>
      </c>
      <c r="B42" s="82"/>
      <c r="C42" s="64"/>
      <c r="D42" s="110"/>
      <c r="E42" s="93"/>
      <c r="F42" s="50" t="s">
        <v>269</v>
      </c>
      <c r="G42" s="50"/>
      <c r="H42" s="50">
        <v>11</v>
      </c>
      <c r="I42" s="50">
        <v>15</v>
      </c>
      <c r="J42" s="50">
        <v>15</v>
      </c>
      <c r="K42" s="50">
        <v>15</v>
      </c>
      <c r="L42" s="50" t="s">
        <v>269</v>
      </c>
      <c r="M42" s="50" t="s">
        <v>269</v>
      </c>
      <c r="N42" s="50">
        <v>15</v>
      </c>
      <c r="O42" s="50">
        <v>15</v>
      </c>
    </row>
    <row r="43" spans="1:15">
      <c r="A43" s="51" t="s">
        <v>21</v>
      </c>
      <c r="B43" s="83">
        <f>SUM(D43:O43)+25</f>
        <v>34</v>
      </c>
      <c r="C43" s="30">
        <f>B43</f>
        <v>34</v>
      </c>
      <c r="D43" s="110"/>
      <c r="E43" s="93"/>
      <c r="F43" s="50">
        <v>1</v>
      </c>
      <c r="G43" s="50"/>
      <c r="H43" s="50">
        <v>1</v>
      </c>
      <c r="I43" s="50">
        <v>1</v>
      </c>
      <c r="J43" s="50">
        <v>1</v>
      </c>
      <c r="K43" s="50">
        <v>1</v>
      </c>
      <c r="L43" s="50">
        <v>1</v>
      </c>
      <c r="M43" s="50">
        <v>1</v>
      </c>
      <c r="N43" s="50">
        <v>1</v>
      </c>
      <c r="O43" s="50">
        <v>1</v>
      </c>
    </row>
    <row r="44" spans="1:15">
      <c r="A44" s="51" t="s">
        <v>22</v>
      </c>
      <c r="B44" s="83">
        <f>SUM(D44:O44)</f>
        <v>0</v>
      </c>
      <c r="C44" s="30">
        <f>B44</f>
        <v>0</v>
      </c>
      <c r="D44" s="110"/>
      <c r="E44" s="93"/>
      <c r="F44" s="50"/>
      <c r="G44" s="50"/>
      <c r="H44" s="50"/>
      <c r="I44" s="50"/>
      <c r="J44" s="50"/>
      <c r="K44" s="50"/>
      <c r="L44" s="50"/>
      <c r="M44" s="50"/>
      <c r="N44" s="50"/>
      <c r="O44" s="50"/>
    </row>
    <row r="45" spans="1:15">
      <c r="A45" s="51" t="s">
        <v>23</v>
      </c>
      <c r="B45" s="83">
        <f>B43+B44</f>
        <v>34</v>
      </c>
      <c r="C45" s="30">
        <f>C43+C44</f>
        <v>34</v>
      </c>
      <c r="D45" s="110"/>
      <c r="E45" s="93"/>
      <c r="F45" s="50"/>
      <c r="G45" s="50"/>
      <c r="H45" s="50"/>
      <c r="I45" s="50"/>
      <c r="J45" s="50"/>
      <c r="K45" s="50"/>
      <c r="L45" s="50"/>
      <c r="M45" s="50"/>
      <c r="N45" s="50"/>
      <c r="O45" s="50"/>
    </row>
    <row r="46" spans="1:15">
      <c r="A46" s="51" t="s">
        <v>24</v>
      </c>
      <c r="B46" s="83">
        <f>SUM(D46:O46)+1</f>
        <v>4</v>
      </c>
      <c r="C46" s="30">
        <f>B46</f>
        <v>4</v>
      </c>
      <c r="D46" s="110"/>
      <c r="E46" s="93"/>
      <c r="F46" s="50"/>
      <c r="G46" s="50"/>
      <c r="H46" s="50"/>
      <c r="I46" s="50">
        <v>1</v>
      </c>
      <c r="J46" s="50">
        <v>1</v>
      </c>
      <c r="K46" s="50">
        <v>1</v>
      </c>
      <c r="L46" s="50"/>
      <c r="M46" s="50"/>
      <c r="N46" s="50"/>
      <c r="O46" s="50"/>
    </row>
    <row r="47" spans="1:15" ht="16.3" thickBot="1">
      <c r="A47" s="58" t="s">
        <v>25</v>
      </c>
      <c r="B47" s="83">
        <f>SUM(D47:O47)+5</f>
        <v>20</v>
      </c>
      <c r="C47" s="31">
        <f>B47</f>
        <v>20</v>
      </c>
      <c r="D47" s="111"/>
      <c r="E47" s="103"/>
      <c r="F47" s="54"/>
      <c r="G47" s="54"/>
      <c r="H47" s="54"/>
      <c r="I47" s="54">
        <v>5</v>
      </c>
      <c r="J47" s="54">
        <v>5</v>
      </c>
      <c r="K47" s="54">
        <v>5</v>
      </c>
      <c r="L47" s="54"/>
      <c r="M47" s="54"/>
      <c r="N47" s="54"/>
      <c r="O47" s="54"/>
    </row>
    <row r="48" spans="1:15" ht="21.1">
      <c r="A48" s="55" t="s">
        <v>220</v>
      </c>
      <c r="B48" s="82"/>
      <c r="C48" s="64"/>
      <c r="D48" s="110"/>
      <c r="E48" s="93" t="s">
        <v>267</v>
      </c>
      <c r="F48" s="50"/>
      <c r="G48" s="50">
        <v>12</v>
      </c>
      <c r="H48" s="50">
        <v>12</v>
      </c>
      <c r="I48" s="50">
        <v>13</v>
      </c>
      <c r="J48" s="50">
        <v>12</v>
      </c>
      <c r="K48" s="50">
        <v>12</v>
      </c>
      <c r="L48" s="50">
        <v>12</v>
      </c>
      <c r="M48" s="50" t="s">
        <v>355</v>
      </c>
      <c r="N48" s="50">
        <v>12</v>
      </c>
      <c r="O48" s="50">
        <v>12</v>
      </c>
    </row>
    <row r="49" spans="1:15">
      <c r="A49" s="51" t="s">
        <v>21</v>
      </c>
      <c r="B49" s="83">
        <f>SUM(D49:O49)</f>
        <v>10</v>
      </c>
      <c r="C49" s="30">
        <f>B49+25</f>
        <v>35</v>
      </c>
      <c r="D49" s="110"/>
      <c r="E49" s="93">
        <v>1</v>
      </c>
      <c r="F49" s="50"/>
      <c r="G49" s="50">
        <v>1</v>
      </c>
      <c r="H49" s="50">
        <v>1</v>
      </c>
      <c r="I49" s="50">
        <v>1</v>
      </c>
      <c r="J49" s="50">
        <v>1</v>
      </c>
      <c r="K49" s="50">
        <v>1</v>
      </c>
      <c r="L49" s="50">
        <v>1</v>
      </c>
      <c r="M49" s="50">
        <v>1</v>
      </c>
      <c r="N49" s="50">
        <v>1</v>
      </c>
      <c r="O49" s="50">
        <v>1</v>
      </c>
    </row>
    <row r="50" spans="1:15">
      <c r="A50" s="51" t="s">
        <v>22</v>
      </c>
      <c r="B50" s="83">
        <f>SUM(D50:O50)</f>
        <v>0</v>
      </c>
      <c r="C50" s="30">
        <f>B50</f>
        <v>0</v>
      </c>
      <c r="D50" s="110"/>
      <c r="E50" s="93"/>
      <c r="F50" s="50"/>
      <c r="G50" s="50"/>
      <c r="H50" s="50"/>
      <c r="I50" s="50"/>
      <c r="J50" s="50"/>
      <c r="K50" s="50"/>
      <c r="L50" s="50"/>
      <c r="M50" s="50"/>
      <c r="N50" s="50"/>
      <c r="O50" s="50"/>
    </row>
    <row r="51" spans="1:15">
      <c r="A51" s="51" t="s">
        <v>23</v>
      </c>
      <c r="B51" s="83">
        <f>B49+B50</f>
        <v>10</v>
      </c>
      <c r="C51" s="30">
        <f>C49+C50</f>
        <v>35</v>
      </c>
      <c r="D51" s="110"/>
      <c r="E51" s="93"/>
      <c r="F51" s="50"/>
      <c r="G51" s="50"/>
      <c r="H51" s="50"/>
      <c r="I51" s="50"/>
      <c r="J51" s="50"/>
      <c r="K51" s="50"/>
      <c r="L51" s="50"/>
      <c r="M51" s="50"/>
      <c r="N51" s="50"/>
      <c r="O51" s="50"/>
    </row>
    <row r="52" spans="1:15">
      <c r="A52" s="51" t="s">
        <v>24</v>
      </c>
      <c r="B52" s="83">
        <f>SUM(D52:O52)</f>
        <v>0</v>
      </c>
      <c r="C52" s="30">
        <f>B52+8</f>
        <v>8</v>
      </c>
      <c r="D52" s="110"/>
      <c r="E52" s="93"/>
      <c r="F52" s="50"/>
      <c r="G52" s="50"/>
      <c r="H52" s="50"/>
      <c r="I52" s="50"/>
      <c r="J52" s="50"/>
      <c r="K52" s="50"/>
      <c r="L52" s="50"/>
      <c r="M52" s="50"/>
      <c r="N52" s="50"/>
      <c r="O52" s="50"/>
    </row>
    <row r="53" spans="1:15" ht="16.3" thickBot="1">
      <c r="A53" s="58" t="s">
        <v>25</v>
      </c>
      <c r="B53" s="83">
        <f>SUM(D53:O53)</f>
        <v>0</v>
      </c>
      <c r="C53" s="31">
        <f>B53+46</f>
        <v>46</v>
      </c>
      <c r="D53" s="111"/>
      <c r="E53" s="103"/>
      <c r="F53" s="54"/>
      <c r="G53" s="54"/>
      <c r="H53" s="54"/>
      <c r="I53" s="54"/>
      <c r="J53" s="54"/>
      <c r="K53" s="54"/>
      <c r="L53" s="54"/>
      <c r="M53" s="54"/>
      <c r="N53" s="54"/>
      <c r="O53" s="54"/>
    </row>
    <row r="54" spans="1:15" ht="21.1">
      <c r="A54" s="55" t="s">
        <v>105</v>
      </c>
      <c r="B54" s="82"/>
      <c r="C54" s="64"/>
      <c r="D54" s="110"/>
      <c r="E54" s="93">
        <v>23</v>
      </c>
      <c r="F54" s="50">
        <v>23</v>
      </c>
      <c r="G54" s="50">
        <v>22</v>
      </c>
      <c r="H54" s="50">
        <v>22</v>
      </c>
      <c r="I54" s="50"/>
      <c r="J54" s="50">
        <v>23</v>
      </c>
      <c r="K54" s="50">
        <v>23</v>
      </c>
      <c r="L54" s="50">
        <v>23</v>
      </c>
      <c r="M54" s="50" t="s">
        <v>296</v>
      </c>
      <c r="N54" s="50">
        <v>23</v>
      </c>
      <c r="O54" s="50">
        <v>23</v>
      </c>
    </row>
    <row r="55" spans="1:15">
      <c r="A55" s="51" t="s">
        <v>21</v>
      </c>
      <c r="B55" s="83">
        <f>SUM(D55:O55)+11</f>
        <v>11</v>
      </c>
      <c r="C55" s="30">
        <f>B55</f>
        <v>11</v>
      </c>
      <c r="D55" s="110"/>
      <c r="E55" s="93"/>
      <c r="F55" s="50"/>
      <c r="G55" s="50"/>
      <c r="H55" s="50"/>
      <c r="I55" s="50"/>
      <c r="J55" s="50"/>
      <c r="K55" s="50"/>
      <c r="L55" s="50"/>
      <c r="M55" s="50"/>
      <c r="N55" s="50"/>
      <c r="O55" s="50"/>
    </row>
    <row r="56" spans="1:15">
      <c r="A56" s="51" t="s">
        <v>22</v>
      </c>
      <c r="B56" s="83">
        <f>SUM(D56:O56)+15</f>
        <v>24</v>
      </c>
      <c r="C56" s="30">
        <f>B56+8</f>
        <v>32</v>
      </c>
      <c r="D56" s="110"/>
      <c r="E56" s="93">
        <v>1</v>
      </c>
      <c r="F56" s="50">
        <v>1</v>
      </c>
      <c r="G56" s="50">
        <v>1</v>
      </c>
      <c r="H56" s="50">
        <v>1</v>
      </c>
      <c r="I56" s="50"/>
      <c r="J56" s="50">
        <v>1</v>
      </c>
      <c r="K56" s="50">
        <v>1</v>
      </c>
      <c r="L56" s="50">
        <v>1</v>
      </c>
      <c r="M56" s="50"/>
      <c r="N56" s="50">
        <v>1</v>
      </c>
      <c r="O56" s="50">
        <v>1</v>
      </c>
    </row>
    <row r="57" spans="1:15">
      <c r="A57" s="51" t="s">
        <v>23</v>
      </c>
      <c r="B57" s="83">
        <f>B55+B56</f>
        <v>35</v>
      </c>
      <c r="C57" s="30">
        <f>C55+C56</f>
        <v>43</v>
      </c>
      <c r="D57" s="110"/>
      <c r="E57" s="93"/>
      <c r="F57" s="50"/>
      <c r="G57" s="50"/>
      <c r="H57" s="50"/>
      <c r="I57" s="50"/>
      <c r="J57" s="50"/>
      <c r="K57" s="50"/>
      <c r="L57" s="50"/>
      <c r="M57" s="50"/>
      <c r="N57" s="50"/>
      <c r="O57" s="50"/>
    </row>
    <row r="58" spans="1:15">
      <c r="A58" s="51" t="s">
        <v>24</v>
      </c>
      <c r="B58" s="83">
        <f>SUM(D58:O58)+2</f>
        <v>3</v>
      </c>
      <c r="C58" s="30">
        <f>B58</f>
        <v>3</v>
      </c>
      <c r="D58" s="110"/>
      <c r="E58" s="93"/>
      <c r="F58" s="50"/>
      <c r="G58" s="50"/>
      <c r="H58" s="50">
        <v>1</v>
      </c>
      <c r="I58" s="50"/>
      <c r="J58" s="50"/>
      <c r="K58" s="50"/>
      <c r="L58" s="50"/>
      <c r="M58" s="50"/>
      <c r="N58" s="50"/>
      <c r="O58" s="50"/>
    </row>
    <row r="59" spans="1:15" ht="16.3" thickBot="1">
      <c r="A59" s="58" t="s">
        <v>25</v>
      </c>
      <c r="B59" s="83">
        <f>SUM(D59:O59)+12</f>
        <v>17</v>
      </c>
      <c r="C59" s="31">
        <f>B59</f>
        <v>17</v>
      </c>
      <c r="D59" s="111"/>
      <c r="E59" s="103"/>
      <c r="F59" s="54"/>
      <c r="G59" s="54"/>
      <c r="H59" s="54">
        <v>5</v>
      </c>
      <c r="I59" s="54"/>
      <c r="J59" s="54"/>
      <c r="K59" s="54"/>
      <c r="L59" s="54"/>
      <c r="M59" s="54"/>
      <c r="N59" s="54"/>
      <c r="O59" s="54"/>
    </row>
    <row r="60" spans="1:15" ht="21.1">
      <c r="A60" s="55" t="s">
        <v>108</v>
      </c>
      <c r="B60" s="82"/>
      <c r="C60" s="64"/>
      <c r="D60" s="110"/>
      <c r="E60" s="93"/>
      <c r="F60" s="50" t="s">
        <v>325</v>
      </c>
      <c r="G60" s="50"/>
      <c r="H60" s="50"/>
      <c r="I60" s="50" t="s">
        <v>325</v>
      </c>
      <c r="J60" s="50"/>
      <c r="K60" s="50"/>
      <c r="L60" s="50"/>
      <c r="M60" s="50"/>
      <c r="N60" s="50"/>
      <c r="O60" s="50" t="s">
        <v>307</v>
      </c>
    </row>
    <row r="61" spans="1:15">
      <c r="A61" s="51" t="s">
        <v>21</v>
      </c>
      <c r="B61" s="83">
        <f>SUM(D61:O61)+12</f>
        <v>15</v>
      </c>
      <c r="C61" s="30">
        <f>B61+38</f>
        <v>53</v>
      </c>
      <c r="D61" s="110"/>
      <c r="E61" s="93"/>
      <c r="F61" s="50">
        <v>1</v>
      </c>
      <c r="G61" s="50"/>
      <c r="H61" s="50"/>
      <c r="I61" s="50">
        <v>1</v>
      </c>
      <c r="J61" s="50"/>
      <c r="K61" s="50"/>
      <c r="L61" s="50"/>
      <c r="M61" s="50"/>
      <c r="N61" s="50"/>
      <c r="O61" s="50">
        <v>1</v>
      </c>
    </row>
    <row r="62" spans="1:15">
      <c r="A62" s="51" t="s">
        <v>22</v>
      </c>
      <c r="B62" s="83">
        <f>SUM(D62:O62)+3</f>
        <v>3</v>
      </c>
      <c r="C62" s="30">
        <f>B62+5</f>
        <v>8</v>
      </c>
      <c r="D62" s="110"/>
      <c r="E62" s="93"/>
      <c r="F62" s="50"/>
      <c r="G62" s="50"/>
      <c r="H62" s="50"/>
      <c r="I62" s="50"/>
      <c r="J62" s="50"/>
      <c r="K62" s="50"/>
      <c r="L62" s="50"/>
      <c r="M62" s="50"/>
      <c r="N62" s="50"/>
      <c r="O62" s="50"/>
    </row>
    <row r="63" spans="1:15">
      <c r="A63" s="51" t="s">
        <v>23</v>
      </c>
      <c r="B63" s="83">
        <f>B61+B62</f>
        <v>18</v>
      </c>
      <c r="C63" s="30">
        <f>C61+C62</f>
        <v>61</v>
      </c>
      <c r="D63" s="110"/>
      <c r="E63" s="93"/>
      <c r="F63" s="50"/>
      <c r="G63" s="50"/>
      <c r="H63" s="50"/>
      <c r="I63" s="50"/>
      <c r="J63" s="50"/>
      <c r="K63" s="50"/>
      <c r="L63" s="50"/>
      <c r="M63" s="50"/>
      <c r="N63" s="50"/>
      <c r="O63" s="50"/>
    </row>
    <row r="64" spans="1:15">
      <c r="A64" s="51" t="s">
        <v>24</v>
      </c>
      <c r="B64" s="83">
        <f>SUM(D64:O64)</f>
        <v>0</v>
      </c>
      <c r="C64" s="30">
        <f>B64+8</f>
        <v>8</v>
      </c>
      <c r="D64" s="110"/>
      <c r="E64" s="93"/>
      <c r="F64" s="50"/>
      <c r="G64" s="50"/>
      <c r="H64" s="50"/>
      <c r="I64" s="50"/>
      <c r="J64" s="50"/>
      <c r="K64" s="50"/>
      <c r="L64" s="50"/>
      <c r="M64" s="50"/>
      <c r="N64" s="50"/>
      <c r="O64" s="50"/>
    </row>
    <row r="65" spans="1:15">
      <c r="A65" s="27" t="s">
        <v>29</v>
      </c>
      <c r="B65" s="83"/>
      <c r="C65" s="30"/>
      <c r="D65" s="110"/>
      <c r="E65" s="93"/>
      <c r="F65" s="50"/>
      <c r="G65" s="50"/>
      <c r="H65" s="50"/>
      <c r="I65" s="50"/>
      <c r="J65" s="50"/>
      <c r="K65" s="50"/>
      <c r="L65" s="50"/>
      <c r="M65" s="50"/>
      <c r="N65" s="50"/>
      <c r="O65" s="50">
        <v>2</v>
      </c>
    </row>
    <row r="66" spans="1:15">
      <c r="A66" s="27" t="s">
        <v>30</v>
      </c>
      <c r="B66" s="83"/>
      <c r="C66" s="30"/>
      <c r="D66" s="110"/>
      <c r="E66" s="93"/>
      <c r="F66" s="50"/>
      <c r="G66" s="50"/>
      <c r="H66" s="50"/>
      <c r="I66" s="50"/>
      <c r="J66" s="50"/>
      <c r="K66" s="50"/>
      <c r="L66" s="50"/>
      <c r="M66" s="50"/>
      <c r="N66" s="50"/>
      <c r="O66" s="50">
        <v>2</v>
      </c>
    </row>
    <row r="67" spans="1:15" ht="16.3" thickBot="1">
      <c r="A67" s="58" t="s">
        <v>25</v>
      </c>
      <c r="B67" s="83">
        <f>SUM(D67:O67)+62</f>
        <v>67</v>
      </c>
      <c r="C67" s="31">
        <f>B67+138</f>
        <v>205</v>
      </c>
      <c r="D67" s="111"/>
      <c r="E67" s="103"/>
      <c r="F67" s="54"/>
      <c r="G67" s="54"/>
      <c r="H67" s="54"/>
      <c r="I67" s="54"/>
      <c r="J67" s="54"/>
      <c r="K67" s="54"/>
      <c r="L67" s="54"/>
      <c r="M67" s="54"/>
      <c r="N67" s="54"/>
      <c r="O67" s="54">
        <v>5</v>
      </c>
    </row>
    <row r="68" spans="1:15" ht="21.1">
      <c r="A68" s="55" t="s">
        <v>109</v>
      </c>
      <c r="B68" s="82"/>
      <c r="C68" s="64"/>
      <c r="D68" s="110"/>
      <c r="E68" s="93">
        <v>10</v>
      </c>
      <c r="F68" s="50">
        <v>10</v>
      </c>
      <c r="G68" s="50" t="s">
        <v>307</v>
      </c>
      <c r="H68" s="50">
        <v>10</v>
      </c>
      <c r="I68" s="50">
        <v>10</v>
      </c>
      <c r="J68" s="50">
        <v>10</v>
      </c>
      <c r="K68" s="50" t="s">
        <v>376</v>
      </c>
      <c r="L68" s="50">
        <v>10</v>
      </c>
      <c r="M68" s="50">
        <v>10</v>
      </c>
      <c r="N68" s="50">
        <v>10</v>
      </c>
      <c r="O68" s="50"/>
    </row>
    <row r="69" spans="1:15">
      <c r="A69" s="51" t="s">
        <v>21</v>
      </c>
      <c r="B69" s="83">
        <f>SUM(D69:O69)+41</f>
        <v>51</v>
      </c>
      <c r="C69" s="30">
        <f>B69</f>
        <v>51</v>
      </c>
      <c r="D69" s="110"/>
      <c r="E69" s="93">
        <v>1</v>
      </c>
      <c r="F69" s="50">
        <v>1</v>
      </c>
      <c r="G69" s="50">
        <v>1</v>
      </c>
      <c r="H69" s="50">
        <v>1</v>
      </c>
      <c r="I69" s="50">
        <v>1</v>
      </c>
      <c r="J69" s="50">
        <v>1</v>
      </c>
      <c r="K69" s="50">
        <v>1</v>
      </c>
      <c r="L69" s="50">
        <v>1</v>
      </c>
      <c r="M69" s="50">
        <v>1</v>
      </c>
      <c r="N69" s="50">
        <v>1</v>
      </c>
      <c r="O69" s="50"/>
    </row>
    <row r="70" spans="1:15">
      <c r="A70" s="51" t="s">
        <v>22</v>
      </c>
      <c r="B70" s="83">
        <f>SUM(D70:O70)+2</f>
        <v>2</v>
      </c>
      <c r="C70" s="30">
        <f>B70</f>
        <v>2</v>
      </c>
      <c r="D70" s="110"/>
      <c r="E70" s="93"/>
      <c r="F70" s="50"/>
      <c r="G70" s="50"/>
      <c r="H70" s="50"/>
      <c r="I70" s="50"/>
      <c r="J70" s="50"/>
      <c r="K70" s="50"/>
      <c r="L70" s="50"/>
      <c r="M70" s="50"/>
      <c r="N70" s="50"/>
      <c r="O70" s="50"/>
    </row>
    <row r="71" spans="1:15">
      <c r="A71" s="51" t="s">
        <v>23</v>
      </c>
      <c r="B71" s="83">
        <f>B69+B70</f>
        <v>53</v>
      </c>
      <c r="C71" s="30">
        <f>C69+C70</f>
        <v>53</v>
      </c>
      <c r="D71" s="110"/>
      <c r="E71" s="93"/>
      <c r="F71" s="50"/>
      <c r="G71" s="50"/>
      <c r="H71" s="50"/>
      <c r="I71" s="50"/>
      <c r="J71" s="50"/>
      <c r="K71" s="50"/>
      <c r="L71" s="50"/>
      <c r="M71" s="50"/>
      <c r="N71" s="50"/>
      <c r="O71" s="50"/>
    </row>
    <row r="72" spans="1:15">
      <c r="A72" s="51" t="s">
        <v>24</v>
      </c>
      <c r="B72" s="83">
        <f>SUM(D72:O72)+7</f>
        <v>10</v>
      </c>
      <c r="C72" s="30">
        <f>B72</f>
        <v>10</v>
      </c>
      <c r="D72" s="110"/>
      <c r="E72" s="93"/>
      <c r="F72" s="50"/>
      <c r="G72" s="50"/>
      <c r="H72" s="50"/>
      <c r="I72" s="50">
        <v>2</v>
      </c>
      <c r="J72" s="50"/>
      <c r="K72" s="50"/>
      <c r="L72" s="50"/>
      <c r="M72" s="50"/>
      <c r="N72" s="50">
        <v>1</v>
      </c>
      <c r="O72" s="50"/>
    </row>
    <row r="73" spans="1:15">
      <c r="A73" s="27" t="s">
        <v>29</v>
      </c>
      <c r="B73" s="83"/>
      <c r="C73" s="30"/>
      <c r="D73" s="110"/>
      <c r="E73" s="93">
        <v>4</v>
      </c>
      <c r="F73" s="50">
        <v>3</v>
      </c>
      <c r="G73" s="50">
        <v>3</v>
      </c>
      <c r="H73" s="50">
        <v>3</v>
      </c>
      <c r="I73" s="50">
        <v>2</v>
      </c>
      <c r="J73" s="50">
        <v>4</v>
      </c>
      <c r="K73" s="50">
        <v>3</v>
      </c>
      <c r="L73" s="50">
        <v>0</v>
      </c>
      <c r="M73" s="50">
        <v>5</v>
      </c>
      <c r="N73" s="50">
        <v>4</v>
      </c>
      <c r="O73" s="50"/>
    </row>
    <row r="74" spans="1:15">
      <c r="A74" s="27" t="s">
        <v>30</v>
      </c>
      <c r="B74" s="83"/>
      <c r="C74" s="30"/>
      <c r="D74" s="110"/>
      <c r="E74" s="93">
        <v>4</v>
      </c>
      <c r="F74" s="50">
        <v>3</v>
      </c>
      <c r="G74" s="50">
        <v>5</v>
      </c>
      <c r="H74" s="50">
        <v>5</v>
      </c>
      <c r="I74" s="50">
        <v>4</v>
      </c>
      <c r="J74" s="50">
        <v>5</v>
      </c>
      <c r="K74" s="50">
        <v>4</v>
      </c>
      <c r="L74" s="50">
        <v>2</v>
      </c>
      <c r="M74" s="50">
        <v>6</v>
      </c>
      <c r="N74" s="50">
        <v>5</v>
      </c>
      <c r="O74" s="50"/>
    </row>
    <row r="75" spans="1:15" ht="16.3" thickBot="1">
      <c r="A75" s="58" t="s">
        <v>25</v>
      </c>
      <c r="B75" s="83">
        <f>SUM(D75:O75)+367</f>
        <v>455</v>
      </c>
      <c r="C75" s="31">
        <f>B75</f>
        <v>455</v>
      </c>
      <c r="D75" s="111"/>
      <c r="E75" s="103">
        <v>11</v>
      </c>
      <c r="F75" s="54">
        <v>6</v>
      </c>
      <c r="G75" s="54">
        <v>6</v>
      </c>
      <c r="H75" s="54">
        <v>8</v>
      </c>
      <c r="I75" s="54">
        <v>14</v>
      </c>
      <c r="J75" s="54">
        <v>10</v>
      </c>
      <c r="K75" s="54">
        <v>7</v>
      </c>
      <c r="L75" s="54"/>
      <c r="M75" s="54">
        <v>12</v>
      </c>
      <c r="N75" s="54">
        <v>14</v>
      </c>
      <c r="O75" s="54"/>
    </row>
    <row r="76" spans="1:15" ht="21.1">
      <c r="A76" s="55" t="s">
        <v>110</v>
      </c>
      <c r="B76" s="82"/>
      <c r="C76" s="64"/>
      <c r="D76" s="110"/>
      <c r="E76" s="93"/>
      <c r="F76" s="50"/>
      <c r="G76" s="50"/>
      <c r="H76" s="50"/>
      <c r="I76" s="50"/>
      <c r="J76" s="50"/>
      <c r="K76" s="50"/>
      <c r="L76" s="50"/>
      <c r="M76" s="50"/>
      <c r="N76" s="50"/>
      <c r="O76" s="50"/>
    </row>
    <row r="77" spans="1:15">
      <c r="A77" s="51" t="s">
        <v>21</v>
      </c>
      <c r="B77" s="83">
        <f>SUM(D77:O77)+20</f>
        <v>20</v>
      </c>
      <c r="C77" s="30">
        <f>B77+19</f>
        <v>39</v>
      </c>
      <c r="D77" s="110"/>
      <c r="E77" s="93"/>
      <c r="F77" s="50"/>
      <c r="G77" s="50"/>
      <c r="H77" s="50"/>
      <c r="I77" s="50"/>
      <c r="J77" s="50"/>
      <c r="K77" s="50"/>
      <c r="L77" s="50"/>
      <c r="M77" s="50"/>
      <c r="N77" s="50"/>
      <c r="O77" s="50"/>
    </row>
    <row r="78" spans="1:15">
      <c r="A78" s="51" t="s">
        <v>22</v>
      </c>
      <c r="B78" s="83">
        <f>SUM(D78:O78)+10</f>
        <v>10</v>
      </c>
      <c r="C78" s="30">
        <f>B78+12</f>
        <v>22</v>
      </c>
      <c r="D78" s="110"/>
      <c r="E78" s="93"/>
      <c r="F78" s="50"/>
      <c r="G78" s="50"/>
      <c r="H78" s="50"/>
      <c r="I78" s="50"/>
      <c r="J78" s="50"/>
      <c r="K78" s="50"/>
      <c r="L78" s="50"/>
      <c r="M78" s="50"/>
      <c r="N78" s="50"/>
      <c r="O78" s="50"/>
    </row>
    <row r="79" spans="1:15">
      <c r="A79" s="51" t="s">
        <v>23</v>
      </c>
      <c r="B79" s="83">
        <f>B77+B78</f>
        <v>30</v>
      </c>
      <c r="C79" s="30">
        <f>C77+C78</f>
        <v>61</v>
      </c>
      <c r="D79" s="110"/>
      <c r="E79" s="93"/>
      <c r="F79" s="50"/>
      <c r="G79" s="50"/>
      <c r="H79" s="50"/>
      <c r="I79" s="50"/>
      <c r="J79" s="50"/>
      <c r="K79" s="50"/>
      <c r="L79" s="50"/>
      <c r="M79" s="50"/>
      <c r="N79" s="50"/>
      <c r="O79" s="50"/>
    </row>
    <row r="80" spans="1:15">
      <c r="A80" s="51" t="s">
        <v>24</v>
      </c>
      <c r="B80" s="83">
        <f>SUM(D80:O80)+8</f>
        <v>8</v>
      </c>
      <c r="C80" s="30">
        <f>B80+3</f>
        <v>11</v>
      </c>
      <c r="D80" s="110"/>
      <c r="E80" s="93"/>
      <c r="F80" s="50"/>
      <c r="G80" s="50"/>
      <c r="H80" s="50"/>
      <c r="I80" s="50"/>
      <c r="J80" s="50"/>
      <c r="K80" s="50"/>
      <c r="L80" s="50"/>
      <c r="M80" s="50"/>
      <c r="N80" s="50"/>
      <c r="O80" s="50"/>
    </row>
    <row r="81" spans="1:15" ht="16.3" thickBot="1">
      <c r="A81" s="58" t="s">
        <v>25</v>
      </c>
      <c r="B81" s="83">
        <f>SUM(D81:O81)+42</f>
        <v>42</v>
      </c>
      <c r="C81" s="31">
        <f>B81+15</f>
        <v>57</v>
      </c>
      <c r="D81" s="111"/>
      <c r="E81" s="103"/>
      <c r="F81" s="54"/>
      <c r="G81" s="54"/>
      <c r="H81" s="54"/>
      <c r="I81" s="54"/>
      <c r="J81" s="54"/>
      <c r="K81" s="54"/>
      <c r="L81" s="54"/>
      <c r="M81" s="54"/>
      <c r="N81" s="54"/>
      <c r="O81" s="54"/>
    </row>
    <row r="82" spans="1:15" ht="21.1">
      <c r="A82" s="55" t="s">
        <v>221</v>
      </c>
      <c r="B82" s="82"/>
      <c r="C82" s="64"/>
      <c r="D82" s="110"/>
      <c r="E82" s="93" t="s">
        <v>301</v>
      </c>
      <c r="F82" s="50">
        <v>9</v>
      </c>
      <c r="G82" s="50" t="s">
        <v>303</v>
      </c>
      <c r="H82" s="50" t="s">
        <v>303</v>
      </c>
      <c r="I82" s="50" t="s">
        <v>303</v>
      </c>
      <c r="J82" s="50" t="s">
        <v>303</v>
      </c>
      <c r="K82" s="50" t="s">
        <v>303</v>
      </c>
      <c r="L82" s="50" t="s">
        <v>303</v>
      </c>
      <c r="M82" s="50" t="s">
        <v>303</v>
      </c>
      <c r="N82" s="50" t="s">
        <v>303</v>
      </c>
      <c r="O82" s="50" t="s">
        <v>303</v>
      </c>
    </row>
    <row r="83" spans="1:15">
      <c r="A83" s="51" t="s">
        <v>21</v>
      </c>
      <c r="B83" s="83">
        <f>SUM(D83:O83)+1</f>
        <v>11</v>
      </c>
      <c r="C83" s="30">
        <f>B83</f>
        <v>11</v>
      </c>
      <c r="D83" s="110"/>
      <c r="E83" s="93"/>
      <c r="F83" s="50">
        <v>1</v>
      </c>
      <c r="G83" s="50">
        <v>1</v>
      </c>
      <c r="H83" s="50">
        <v>1</v>
      </c>
      <c r="I83" s="50">
        <v>1</v>
      </c>
      <c r="J83" s="50">
        <v>1</v>
      </c>
      <c r="K83" s="50">
        <v>1</v>
      </c>
      <c r="L83" s="50">
        <v>1</v>
      </c>
      <c r="M83" s="50">
        <v>1</v>
      </c>
      <c r="N83" s="50">
        <v>1</v>
      </c>
      <c r="O83" s="50">
        <v>1</v>
      </c>
    </row>
    <row r="84" spans="1:15">
      <c r="A84" s="51" t="s">
        <v>22</v>
      </c>
      <c r="B84" s="83">
        <f>SUM(D84:O84)+18</f>
        <v>19</v>
      </c>
      <c r="C84" s="30">
        <f>B84</f>
        <v>19</v>
      </c>
      <c r="D84" s="110"/>
      <c r="E84" s="93">
        <v>1</v>
      </c>
      <c r="F84" s="50"/>
      <c r="G84" s="50"/>
      <c r="H84" s="50"/>
      <c r="I84" s="50"/>
      <c r="J84" s="50"/>
      <c r="K84" s="50"/>
      <c r="L84" s="50"/>
      <c r="M84" s="50"/>
      <c r="N84" s="50"/>
      <c r="O84" s="50"/>
    </row>
    <row r="85" spans="1:15">
      <c r="A85" s="51" t="s">
        <v>23</v>
      </c>
      <c r="B85" s="83">
        <f>B83+B84</f>
        <v>30</v>
      </c>
      <c r="C85" s="30">
        <f>C83+C84</f>
        <v>30</v>
      </c>
      <c r="D85" s="110"/>
      <c r="E85" s="93"/>
      <c r="F85" s="50"/>
      <c r="G85" s="50"/>
      <c r="H85" s="50"/>
      <c r="I85" s="50"/>
      <c r="J85" s="50"/>
      <c r="K85" s="50"/>
      <c r="L85" s="50"/>
      <c r="M85" s="50"/>
      <c r="N85" s="50"/>
      <c r="O85" s="50"/>
    </row>
    <row r="86" spans="1:15">
      <c r="A86" s="51" t="s">
        <v>24</v>
      </c>
      <c r="B86" s="83">
        <f>SUM(D86:O86)+2</f>
        <v>4</v>
      </c>
      <c r="C86" s="30">
        <f>B86</f>
        <v>4</v>
      </c>
      <c r="D86" s="110"/>
      <c r="E86" s="93"/>
      <c r="F86" s="50">
        <v>1</v>
      </c>
      <c r="G86" s="50"/>
      <c r="H86" s="50"/>
      <c r="I86" s="50"/>
      <c r="J86" s="50"/>
      <c r="K86" s="50"/>
      <c r="L86" s="50"/>
      <c r="M86" s="50"/>
      <c r="N86" s="50">
        <v>1</v>
      </c>
      <c r="O86" s="50"/>
    </row>
    <row r="87" spans="1:15" ht="16.3" thickBot="1">
      <c r="A87" s="58" t="s">
        <v>25</v>
      </c>
      <c r="B87" s="83">
        <f>SUM(D87:O87)+12</f>
        <v>22</v>
      </c>
      <c r="C87" s="31">
        <f>B87</f>
        <v>22</v>
      </c>
      <c r="D87" s="111"/>
      <c r="E87" s="103"/>
      <c r="F87" s="54">
        <v>5</v>
      </c>
      <c r="G87" s="54"/>
      <c r="H87" s="54"/>
      <c r="I87" s="54"/>
      <c r="J87" s="54"/>
      <c r="K87" s="54"/>
      <c r="L87" s="54"/>
      <c r="M87" s="54"/>
      <c r="N87" s="54">
        <v>5</v>
      </c>
      <c r="O87" s="54"/>
    </row>
    <row r="88" spans="1:15" ht="21.1">
      <c r="A88" s="55" t="s">
        <v>299</v>
      </c>
      <c r="B88" s="82"/>
      <c r="C88" s="64"/>
      <c r="D88" s="110"/>
      <c r="E88" s="93" t="s">
        <v>277</v>
      </c>
      <c r="F88" s="50"/>
      <c r="G88" s="50"/>
      <c r="H88" s="50"/>
      <c r="I88" s="50"/>
      <c r="J88" s="50"/>
      <c r="K88" s="50"/>
      <c r="L88" s="50"/>
      <c r="M88" s="50"/>
      <c r="N88" s="50"/>
      <c r="O88" s="50"/>
    </row>
    <row r="89" spans="1:15">
      <c r="A89" s="51" t="s">
        <v>21</v>
      </c>
      <c r="B89" s="83">
        <f>SUM(D89:O89)</f>
        <v>1</v>
      </c>
      <c r="C89" s="30">
        <f>B89+9</f>
        <v>10</v>
      </c>
      <c r="D89" s="110"/>
      <c r="E89" s="93">
        <v>1</v>
      </c>
      <c r="F89" s="50"/>
      <c r="G89" s="50"/>
      <c r="H89" s="50"/>
      <c r="I89" s="50"/>
      <c r="J89" s="50"/>
      <c r="K89" s="50"/>
      <c r="L89" s="50"/>
      <c r="M89" s="50"/>
      <c r="N89" s="50"/>
      <c r="O89" s="50"/>
    </row>
    <row r="90" spans="1:15">
      <c r="A90" s="51" t="s">
        <v>22</v>
      </c>
      <c r="B90" s="83">
        <f>SUM(D90:O90)</f>
        <v>0</v>
      </c>
      <c r="C90" s="30">
        <f>B90+10</f>
        <v>10</v>
      </c>
      <c r="D90" s="110"/>
      <c r="E90" s="93"/>
      <c r="F90" s="50"/>
      <c r="G90" s="50"/>
      <c r="H90" s="50"/>
      <c r="I90" s="50"/>
      <c r="J90" s="50"/>
      <c r="K90" s="50"/>
      <c r="L90" s="50"/>
      <c r="M90" s="50"/>
      <c r="N90" s="50"/>
      <c r="O90" s="50"/>
    </row>
    <row r="91" spans="1:15">
      <c r="A91" s="51" t="s">
        <v>23</v>
      </c>
      <c r="B91" s="83">
        <f>B89+B90</f>
        <v>1</v>
      </c>
      <c r="C91" s="30">
        <f>C89+C90</f>
        <v>20</v>
      </c>
      <c r="D91" s="110"/>
      <c r="E91" s="93"/>
      <c r="F91" s="50"/>
      <c r="G91" s="50"/>
      <c r="H91" s="50"/>
      <c r="I91" s="50"/>
      <c r="J91" s="50"/>
      <c r="K91" s="50"/>
      <c r="L91" s="50"/>
      <c r="M91" s="50"/>
      <c r="N91" s="50"/>
      <c r="O91" s="50"/>
    </row>
    <row r="92" spans="1:15">
      <c r="A92" s="51" t="s">
        <v>24</v>
      </c>
      <c r="B92" s="83">
        <f>SUM(D92:O92)</f>
        <v>0</v>
      </c>
      <c r="C92" s="30">
        <f>B92+2</f>
        <v>2</v>
      </c>
      <c r="D92" s="110"/>
      <c r="E92" s="93"/>
      <c r="F92" s="50"/>
      <c r="G92" s="50"/>
      <c r="H92" s="50"/>
      <c r="I92" s="50"/>
      <c r="J92" s="50"/>
      <c r="K92" s="50"/>
      <c r="L92" s="50"/>
      <c r="M92" s="50"/>
      <c r="N92" s="50"/>
      <c r="O92" s="50"/>
    </row>
    <row r="93" spans="1:15" ht="16.3" thickBot="1">
      <c r="A93" s="58" t="s">
        <v>25</v>
      </c>
      <c r="B93" s="83">
        <f>SUM(D93:O93)</f>
        <v>0</v>
      </c>
      <c r="C93" s="31">
        <f>B93+12</f>
        <v>12</v>
      </c>
      <c r="D93" s="111"/>
      <c r="E93" s="103"/>
      <c r="F93" s="54"/>
      <c r="G93" s="54"/>
      <c r="H93" s="54"/>
      <c r="I93" s="54"/>
      <c r="J93" s="54"/>
      <c r="K93" s="54"/>
      <c r="L93" s="54"/>
      <c r="M93" s="54"/>
      <c r="N93" s="54"/>
      <c r="O93" s="54"/>
    </row>
    <row r="94" spans="1:15" ht="21.1">
      <c r="A94" s="55" t="s">
        <v>222</v>
      </c>
      <c r="B94" s="82"/>
      <c r="C94" s="64"/>
      <c r="D94" s="110"/>
      <c r="E94" s="93"/>
      <c r="F94" s="50" t="s">
        <v>296</v>
      </c>
      <c r="G94" s="50" t="s">
        <v>289</v>
      </c>
      <c r="H94" s="50">
        <v>21</v>
      </c>
      <c r="I94" s="50">
        <v>21</v>
      </c>
      <c r="J94" s="50">
        <v>21</v>
      </c>
      <c r="K94" s="50">
        <v>21</v>
      </c>
      <c r="L94" s="50">
        <v>21</v>
      </c>
      <c r="M94" s="50">
        <v>21</v>
      </c>
      <c r="N94" s="50">
        <v>21</v>
      </c>
      <c r="O94" s="50">
        <v>21</v>
      </c>
    </row>
    <row r="95" spans="1:15">
      <c r="A95" s="51" t="s">
        <v>21</v>
      </c>
      <c r="B95" s="83">
        <f>SUM(D95:O95)</f>
        <v>0</v>
      </c>
      <c r="C95" s="30">
        <f>B95</f>
        <v>0</v>
      </c>
      <c r="D95" s="110"/>
      <c r="E95" s="93"/>
      <c r="F95" s="50"/>
      <c r="G95" s="50"/>
      <c r="H95" s="50"/>
      <c r="I95" s="50"/>
      <c r="J95" s="50"/>
      <c r="K95" s="50"/>
      <c r="L95" s="50"/>
      <c r="M95" s="50"/>
      <c r="N95" s="50"/>
      <c r="O95" s="50"/>
    </row>
    <row r="96" spans="1:15">
      <c r="A96" s="51" t="s">
        <v>22</v>
      </c>
      <c r="B96" s="83">
        <f>SUM(D96:O96)</f>
        <v>9</v>
      </c>
      <c r="C96" s="30">
        <f>B96</f>
        <v>9</v>
      </c>
      <c r="D96" s="110"/>
      <c r="E96" s="93"/>
      <c r="F96" s="50"/>
      <c r="G96" s="50">
        <v>1</v>
      </c>
      <c r="H96" s="50">
        <v>1</v>
      </c>
      <c r="I96" s="50">
        <v>1</v>
      </c>
      <c r="J96" s="50">
        <v>1</v>
      </c>
      <c r="K96" s="50">
        <v>1</v>
      </c>
      <c r="L96" s="50">
        <v>1</v>
      </c>
      <c r="M96" s="50">
        <v>1</v>
      </c>
      <c r="N96" s="50">
        <v>1</v>
      </c>
      <c r="O96" s="50">
        <v>1</v>
      </c>
    </row>
    <row r="97" spans="1:15">
      <c r="A97" s="51" t="s">
        <v>23</v>
      </c>
      <c r="B97" s="83">
        <f>B95+B96</f>
        <v>9</v>
      </c>
      <c r="C97" s="30">
        <f>C95+C96</f>
        <v>9</v>
      </c>
      <c r="D97" s="110"/>
      <c r="E97" s="93"/>
      <c r="F97" s="50"/>
      <c r="G97" s="50"/>
      <c r="H97" s="50"/>
      <c r="I97" s="50"/>
      <c r="J97" s="50"/>
      <c r="K97" s="50"/>
      <c r="L97" s="50"/>
      <c r="M97" s="50"/>
      <c r="N97" s="50"/>
      <c r="O97" s="50"/>
    </row>
    <row r="98" spans="1:15">
      <c r="A98" s="51" t="s">
        <v>24</v>
      </c>
      <c r="B98" s="83">
        <f>SUM(D98:O98)</f>
        <v>0</v>
      </c>
      <c r="C98" s="30">
        <f>B98</f>
        <v>0</v>
      </c>
      <c r="D98" s="110"/>
      <c r="E98" s="93"/>
      <c r="F98" s="50"/>
      <c r="G98" s="50"/>
      <c r="H98" s="50"/>
      <c r="I98" s="50"/>
      <c r="J98" s="50"/>
      <c r="K98" s="50"/>
      <c r="L98" s="50"/>
      <c r="M98" s="50"/>
      <c r="N98" s="50"/>
      <c r="O98" s="50"/>
    </row>
    <row r="99" spans="1:15" ht="16.3" thickBot="1">
      <c r="A99" s="58" t="s">
        <v>25</v>
      </c>
      <c r="B99" s="83">
        <f>SUM(D99:O99)</f>
        <v>0</v>
      </c>
      <c r="C99" s="31">
        <f>B99</f>
        <v>0</v>
      </c>
      <c r="D99" s="111"/>
      <c r="E99" s="103"/>
      <c r="F99" s="54"/>
      <c r="G99" s="54"/>
      <c r="H99" s="54"/>
      <c r="I99" s="54"/>
      <c r="J99" s="54"/>
      <c r="K99" s="54"/>
      <c r="L99" s="54"/>
      <c r="M99" s="54"/>
      <c r="N99" s="54"/>
      <c r="O99" s="54"/>
    </row>
    <row r="100" spans="1:15" ht="21.1">
      <c r="A100" s="55" t="s">
        <v>67</v>
      </c>
      <c r="B100" s="82"/>
      <c r="C100" s="64"/>
      <c r="D100" s="110"/>
      <c r="E100" s="93"/>
      <c r="F100" s="50"/>
      <c r="G100" s="50" t="s">
        <v>285</v>
      </c>
      <c r="H100" s="50"/>
      <c r="I100" s="50"/>
      <c r="J100" s="50"/>
      <c r="K100" s="50"/>
      <c r="L100" s="50"/>
      <c r="M100" s="50"/>
      <c r="N100" s="50"/>
      <c r="O100" s="50" t="s">
        <v>298</v>
      </c>
    </row>
    <row r="101" spans="1:15">
      <c r="A101" s="51" t="s">
        <v>21</v>
      </c>
      <c r="B101" s="83">
        <f>SUM(D101:O101)</f>
        <v>1</v>
      </c>
      <c r="C101" s="30">
        <f>B101</f>
        <v>1</v>
      </c>
      <c r="D101" s="110"/>
      <c r="E101" s="93"/>
      <c r="F101" s="50"/>
      <c r="G101" s="50"/>
      <c r="H101" s="50"/>
      <c r="I101" s="50"/>
      <c r="J101" s="50"/>
      <c r="K101" s="50"/>
      <c r="L101" s="50"/>
      <c r="M101" s="50"/>
      <c r="N101" s="50"/>
      <c r="O101" s="50">
        <v>1</v>
      </c>
    </row>
    <row r="102" spans="1:15">
      <c r="A102" s="51" t="s">
        <v>22</v>
      </c>
      <c r="B102" s="83">
        <f>SUM(D102:O102)</f>
        <v>1</v>
      </c>
      <c r="C102" s="30">
        <f>B102+12</f>
        <v>13</v>
      </c>
      <c r="D102" s="110"/>
      <c r="E102" s="93"/>
      <c r="F102" s="50"/>
      <c r="G102" s="50">
        <v>1</v>
      </c>
      <c r="H102" s="50"/>
      <c r="I102" s="50"/>
      <c r="J102" s="50"/>
      <c r="K102" s="50"/>
      <c r="L102" s="50"/>
      <c r="M102" s="50"/>
      <c r="N102" s="50"/>
      <c r="O102" s="50"/>
    </row>
    <row r="103" spans="1:15">
      <c r="A103" s="51" t="s">
        <v>23</v>
      </c>
      <c r="B103" s="83">
        <f>B101+B102</f>
        <v>2</v>
      </c>
      <c r="C103" s="30">
        <f>C101+C102</f>
        <v>14</v>
      </c>
      <c r="D103" s="110"/>
      <c r="E103" s="93"/>
      <c r="F103" s="50"/>
      <c r="G103" s="50"/>
      <c r="H103" s="50"/>
      <c r="I103" s="50"/>
      <c r="J103" s="50"/>
      <c r="K103" s="50"/>
      <c r="L103" s="50"/>
      <c r="M103" s="50"/>
      <c r="N103" s="50"/>
      <c r="O103" s="50"/>
    </row>
    <row r="104" spans="1:15">
      <c r="A104" s="51" t="s">
        <v>24</v>
      </c>
      <c r="B104" s="83">
        <f>SUM(D104:O104)</f>
        <v>0</v>
      </c>
      <c r="C104" s="30">
        <f>B104+1</f>
        <v>1</v>
      </c>
      <c r="D104" s="110"/>
      <c r="E104" s="93"/>
      <c r="F104" s="50"/>
      <c r="G104" s="50"/>
      <c r="H104" s="50"/>
      <c r="I104" s="50"/>
      <c r="J104" s="50"/>
      <c r="K104" s="50"/>
      <c r="L104" s="50"/>
      <c r="M104" s="50"/>
      <c r="N104" s="50"/>
      <c r="O104" s="50"/>
    </row>
    <row r="105" spans="1:15" ht="16.3" thickBot="1">
      <c r="A105" s="58" t="s">
        <v>25</v>
      </c>
      <c r="B105" s="83">
        <f>SUM(D105:O105)</f>
        <v>0</v>
      </c>
      <c r="C105" s="31">
        <f>B105+5</f>
        <v>5</v>
      </c>
      <c r="D105" s="111"/>
      <c r="E105" s="103"/>
      <c r="F105" s="54"/>
      <c r="G105" s="54"/>
      <c r="H105" s="54"/>
      <c r="I105" s="54"/>
      <c r="J105" s="54"/>
      <c r="K105" s="54"/>
      <c r="L105" s="54"/>
      <c r="M105" s="54"/>
      <c r="N105" s="54"/>
      <c r="O105" s="54"/>
    </row>
    <row r="106" spans="1:15" ht="21.1">
      <c r="A106" s="55" t="s">
        <v>223</v>
      </c>
      <c r="B106" s="82"/>
      <c r="C106" s="64"/>
      <c r="D106" s="110"/>
      <c r="E106" s="93" t="s">
        <v>298</v>
      </c>
      <c r="F106" s="50" t="s">
        <v>298</v>
      </c>
      <c r="G106" s="50"/>
      <c r="H106" s="50">
        <v>17</v>
      </c>
      <c r="I106" s="50" t="s">
        <v>298</v>
      </c>
      <c r="J106" s="50" t="s">
        <v>371</v>
      </c>
      <c r="K106" s="50" t="s">
        <v>298</v>
      </c>
      <c r="L106" s="50" t="s">
        <v>298</v>
      </c>
      <c r="M106" s="50" t="s">
        <v>298</v>
      </c>
      <c r="N106" s="50" t="s">
        <v>298</v>
      </c>
      <c r="O106" s="50"/>
    </row>
    <row r="107" spans="1:15">
      <c r="A107" s="51" t="s">
        <v>21</v>
      </c>
      <c r="B107" s="83">
        <f>SUM(D107:O107)+13</f>
        <v>21</v>
      </c>
      <c r="C107" s="30">
        <f>B107</f>
        <v>21</v>
      </c>
      <c r="D107" s="110"/>
      <c r="E107" s="93">
        <v>1</v>
      </c>
      <c r="F107" s="50">
        <v>1</v>
      </c>
      <c r="G107" s="50"/>
      <c r="H107" s="50"/>
      <c r="I107" s="50">
        <v>1</v>
      </c>
      <c r="J107" s="50">
        <v>1</v>
      </c>
      <c r="K107" s="50">
        <v>1</v>
      </c>
      <c r="L107" s="50">
        <v>1</v>
      </c>
      <c r="M107" s="50">
        <v>1</v>
      </c>
      <c r="N107" s="50">
        <v>1</v>
      </c>
      <c r="O107" s="50"/>
    </row>
    <row r="108" spans="1:15">
      <c r="A108" s="51" t="s">
        <v>22</v>
      </c>
      <c r="B108" s="83">
        <f>SUM(D108:O108)+32</f>
        <v>33</v>
      </c>
      <c r="C108" s="30">
        <f>B108</f>
        <v>33</v>
      </c>
      <c r="D108" s="110"/>
      <c r="E108" s="93"/>
      <c r="F108" s="50"/>
      <c r="G108" s="50"/>
      <c r="H108" s="50">
        <v>1</v>
      </c>
      <c r="I108" s="50"/>
      <c r="J108" s="50"/>
      <c r="K108" s="50"/>
      <c r="L108" s="50"/>
      <c r="M108" s="50"/>
      <c r="N108" s="50"/>
      <c r="O108" s="50"/>
    </row>
    <row r="109" spans="1:15">
      <c r="A109" s="51" t="s">
        <v>23</v>
      </c>
      <c r="B109" s="83">
        <f>B107+B108</f>
        <v>54</v>
      </c>
      <c r="C109" s="30">
        <f>C107+C108</f>
        <v>54</v>
      </c>
      <c r="D109" s="110"/>
      <c r="E109" s="93"/>
      <c r="F109" s="50"/>
      <c r="G109" s="50"/>
      <c r="H109" s="50"/>
      <c r="I109" s="50"/>
      <c r="J109" s="50"/>
      <c r="K109" s="50"/>
      <c r="L109" s="50"/>
      <c r="M109" s="50"/>
      <c r="N109" s="50"/>
      <c r="O109" s="50"/>
    </row>
    <row r="110" spans="1:15">
      <c r="A110" s="51" t="s">
        <v>24</v>
      </c>
      <c r="B110" s="83">
        <f>SUM(D110:O110)</f>
        <v>0</v>
      </c>
      <c r="C110" s="30">
        <f>B110</f>
        <v>0</v>
      </c>
      <c r="D110" s="110"/>
      <c r="E110" s="93"/>
      <c r="F110" s="50"/>
      <c r="G110" s="50"/>
      <c r="H110" s="50"/>
      <c r="I110" s="50"/>
      <c r="J110" s="50"/>
      <c r="K110" s="50"/>
      <c r="L110" s="50"/>
      <c r="M110" s="50"/>
      <c r="N110" s="50"/>
      <c r="O110" s="50"/>
    </row>
    <row r="111" spans="1:15" ht="16.3" thickBot="1">
      <c r="A111" s="58" t="s">
        <v>25</v>
      </c>
      <c r="B111" s="83">
        <f>SUM(D111:O111)</f>
        <v>0</v>
      </c>
      <c r="C111" s="31">
        <f>B111</f>
        <v>0</v>
      </c>
      <c r="D111" s="111"/>
      <c r="E111" s="103"/>
      <c r="F111" s="54"/>
      <c r="G111" s="54"/>
      <c r="H111" s="54"/>
      <c r="I111" s="54"/>
      <c r="J111" s="54"/>
      <c r="K111" s="54"/>
      <c r="L111" s="54"/>
      <c r="M111" s="54"/>
      <c r="N111" s="54"/>
      <c r="O111" s="54"/>
    </row>
    <row r="112" spans="1:15" ht="21.1">
      <c r="A112" s="55" t="s">
        <v>224</v>
      </c>
      <c r="B112" s="82"/>
      <c r="C112" s="64"/>
      <c r="D112" s="110"/>
      <c r="E112" s="93"/>
      <c r="F112" s="50"/>
      <c r="G112" s="50" t="s">
        <v>253</v>
      </c>
      <c r="H112" s="50" t="s">
        <v>298</v>
      </c>
      <c r="I112" s="50">
        <v>17</v>
      </c>
      <c r="J112" s="50"/>
      <c r="K112" s="50"/>
      <c r="L112" s="50">
        <v>17</v>
      </c>
      <c r="M112" s="50">
        <v>17</v>
      </c>
      <c r="N112" s="50">
        <v>17</v>
      </c>
      <c r="O112" s="50">
        <v>17</v>
      </c>
    </row>
    <row r="113" spans="1:15">
      <c r="A113" s="51" t="s">
        <v>21</v>
      </c>
      <c r="B113" s="83">
        <f>SUM(D113:O113)</f>
        <v>2</v>
      </c>
      <c r="C113" s="30">
        <f>B113+4</f>
        <v>6</v>
      </c>
      <c r="D113" s="110"/>
      <c r="E113" s="93"/>
      <c r="F113" s="50"/>
      <c r="G113" s="50">
        <v>1</v>
      </c>
      <c r="H113" s="50">
        <v>1</v>
      </c>
      <c r="I113" s="50"/>
      <c r="J113" s="50"/>
      <c r="K113" s="50"/>
      <c r="L113" s="50"/>
      <c r="M113" s="50"/>
      <c r="N113" s="50"/>
      <c r="O113" s="50"/>
    </row>
    <row r="114" spans="1:15">
      <c r="A114" s="51" t="s">
        <v>22</v>
      </c>
      <c r="B114" s="83">
        <f>SUM(D114:O114)</f>
        <v>5</v>
      </c>
      <c r="C114" s="30">
        <f>B114+13</f>
        <v>18</v>
      </c>
      <c r="D114" s="110"/>
      <c r="E114" s="93"/>
      <c r="F114" s="50"/>
      <c r="G114" s="50"/>
      <c r="H114" s="50"/>
      <c r="I114" s="50">
        <v>1</v>
      </c>
      <c r="J114" s="50"/>
      <c r="K114" s="50"/>
      <c r="L114" s="50">
        <v>1</v>
      </c>
      <c r="M114" s="50">
        <v>1</v>
      </c>
      <c r="N114" s="50">
        <v>1</v>
      </c>
      <c r="O114" s="50">
        <v>1</v>
      </c>
    </row>
    <row r="115" spans="1:15">
      <c r="A115" s="51" t="s">
        <v>23</v>
      </c>
      <c r="B115" s="83">
        <f>B113+B114</f>
        <v>7</v>
      </c>
      <c r="C115" s="30">
        <f>C113+C114</f>
        <v>24</v>
      </c>
      <c r="D115" s="110"/>
      <c r="E115" s="93"/>
      <c r="F115" s="50"/>
      <c r="G115" s="50"/>
      <c r="H115" s="50"/>
      <c r="I115" s="50"/>
      <c r="J115" s="50"/>
      <c r="K115" s="50"/>
      <c r="L115" s="50"/>
      <c r="M115" s="50"/>
      <c r="N115" s="50"/>
      <c r="O115" s="50"/>
    </row>
    <row r="116" spans="1:15">
      <c r="A116" s="51" t="s">
        <v>24</v>
      </c>
      <c r="B116" s="83">
        <f>SUM(D116:O116)</f>
        <v>1</v>
      </c>
      <c r="C116" s="30">
        <f>B116</f>
        <v>1</v>
      </c>
      <c r="D116" s="110"/>
      <c r="E116" s="93"/>
      <c r="F116" s="50"/>
      <c r="G116" s="50"/>
      <c r="H116" s="50"/>
      <c r="I116" s="50"/>
      <c r="J116" s="50"/>
      <c r="K116" s="50"/>
      <c r="L116" s="50">
        <v>1</v>
      </c>
      <c r="M116" s="50"/>
      <c r="N116" s="50"/>
      <c r="O116" s="50"/>
    </row>
    <row r="117" spans="1:15" ht="16.3" thickBot="1">
      <c r="A117" s="58" t="s">
        <v>25</v>
      </c>
      <c r="B117" s="83">
        <f>SUM(D117:O117)</f>
        <v>5</v>
      </c>
      <c r="C117" s="31">
        <f>B117</f>
        <v>5</v>
      </c>
      <c r="D117" s="111"/>
      <c r="E117" s="103"/>
      <c r="F117" s="54"/>
      <c r="G117" s="54"/>
      <c r="H117" s="54"/>
      <c r="I117" s="54"/>
      <c r="J117" s="54"/>
      <c r="K117" s="54"/>
      <c r="L117" s="54">
        <v>5</v>
      </c>
      <c r="M117" s="54"/>
      <c r="N117" s="54"/>
      <c r="O117" s="54"/>
    </row>
    <row r="118" spans="1:15" ht="21.1">
      <c r="A118" s="55" t="s">
        <v>225</v>
      </c>
      <c r="B118" s="82"/>
      <c r="C118" s="64"/>
      <c r="D118" s="110"/>
      <c r="E118" s="93"/>
      <c r="F118" s="50"/>
      <c r="G118" s="50"/>
      <c r="H118" s="50"/>
      <c r="I118" s="50"/>
      <c r="J118" s="50"/>
      <c r="K118" s="50"/>
      <c r="L118" s="50"/>
      <c r="M118" s="50"/>
      <c r="N118" s="50"/>
      <c r="O118" s="50"/>
    </row>
    <row r="119" spans="1:15">
      <c r="A119" s="51" t="s">
        <v>21</v>
      </c>
      <c r="B119" s="83">
        <f>SUM(D119:O119)</f>
        <v>0</v>
      </c>
      <c r="C119" s="30">
        <f>B119</f>
        <v>0</v>
      </c>
      <c r="D119" s="110"/>
      <c r="E119" s="93"/>
      <c r="F119" s="50"/>
      <c r="G119" s="50"/>
      <c r="H119" s="50"/>
      <c r="I119" s="50"/>
      <c r="J119" s="50"/>
      <c r="K119" s="50"/>
      <c r="L119" s="50"/>
      <c r="M119" s="50"/>
      <c r="N119" s="50"/>
      <c r="O119" s="50"/>
    </row>
    <row r="120" spans="1:15">
      <c r="A120" s="51" t="s">
        <v>22</v>
      </c>
      <c r="B120" s="83">
        <f>SUM(D120:O120)</f>
        <v>0</v>
      </c>
      <c r="C120" s="30">
        <f>B120</f>
        <v>0</v>
      </c>
      <c r="D120" s="110"/>
      <c r="E120" s="93"/>
      <c r="F120" s="50"/>
      <c r="G120" s="50"/>
      <c r="H120" s="50"/>
      <c r="I120" s="50"/>
      <c r="J120" s="50"/>
      <c r="K120" s="50"/>
      <c r="L120" s="50"/>
      <c r="M120" s="50"/>
      <c r="N120" s="50"/>
      <c r="O120" s="50"/>
    </row>
    <row r="121" spans="1:15">
      <c r="A121" s="51" t="s">
        <v>23</v>
      </c>
      <c r="B121" s="83">
        <f>B119+B120</f>
        <v>0</v>
      </c>
      <c r="C121" s="30">
        <f>C119+C120</f>
        <v>0</v>
      </c>
      <c r="D121" s="110"/>
      <c r="E121" s="93"/>
      <c r="F121" s="50"/>
      <c r="G121" s="50"/>
      <c r="H121" s="50"/>
      <c r="I121" s="50"/>
      <c r="J121" s="50"/>
      <c r="K121" s="50"/>
      <c r="L121" s="50"/>
      <c r="M121" s="50"/>
      <c r="N121" s="50"/>
      <c r="O121" s="50"/>
    </row>
    <row r="122" spans="1:15">
      <c r="A122" s="51" t="s">
        <v>24</v>
      </c>
      <c r="B122" s="83">
        <f>SUM(D122:O122)</f>
        <v>0</v>
      </c>
      <c r="C122" s="30">
        <f>B122</f>
        <v>0</v>
      </c>
      <c r="D122" s="110"/>
      <c r="E122" s="93"/>
      <c r="F122" s="50"/>
      <c r="G122" s="50"/>
      <c r="H122" s="50"/>
      <c r="I122" s="50"/>
      <c r="J122" s="50"/>
      <c r="K122" s="50"/>
      <c r="L122" s="50"/>
      <c r="M122" s="50"/>
      <c r="N122" s="50"/>
      <c r="O122" s="50"/>
    </row>
    <row r="123" spans="1:15" ht="16.3" thickBot="1">
      <c r="A123" s="58" t="s">
        <v>25</v>
      </c>
      <c r="B123" s="83">
        <f>SUM(D123:O123)</f>
        <v>0</v>
      </c>
      <c r="C123" s="31">
        <f>B123</f>
        <v>0</v>
      </c>
      <c r="D123" s="111"/>
      <c r="E123" s="103"/>
      <c r="F123" s="54"/>
      <c r="G123" s="54"/>
      <c r="H123" s="54"/>
      <c r="I123" s="54"/>
      <c r="J123" s="54"/>
      <c r="K123" s="54"/>
      <c r="L123" s="54"/>
      <c r="M123" s="54"/>
      <c r="N123" s="54"/>
      <c r="O123" s="54"/>
    </row>
    <row r="124" spans="1:15" ht="21.1">
      <c r="A124" s="55" t="s">
        <v>226</v>
      </c>
      <c r="B124" s="82"/>
      <c r="C124" s="64"/>
      <c r="D124" s="110"/>
      <c r="E124" s="93" t="s">
        <v>286</v>
      </c>
      <c r="F124" s="50">
        <v>18</v>
      </c>
      <c r="G124" s="50">
        <v>18</v>
      </c>
      <c r="H124" s="50">
        <v>18</v>
      </c>
      <c r="I124" s="50">
        <v>18</v>
      </c>
      <c r="J124" s="50">
        <v>18</v>
      </c>
      <c r="K124" s="50">
        <v>18</v>
      </c>
      <c r="L124" s="50">
        <v>18</v>
      </c>
      <c r="M124" s="50">
        <v>18</v>
      </c>
      <c r="N124" s="50">
        <v>18</v>
      </c>
      <c r="O124" s="50">
        <v>18</v>
      </c>
    </row>
    <row r="125" spans="1:15">
      <c r="A125" s="51" t="s">
        <v>21</v>
      </c>
      <c r="B125" s="83">
        <f>SUM(D125:O125)</f>
        <v>0</v>
      </c>
      <c r="C125" s="30">
        <f>B125</f>
        <v>0</v>
      </c>
      <c r="D125" s="110"/>
      <c r="E125" s="93"/>
      <c r="F125" s="50"/>
      <c r="G125" s="50"/>
      <c r="H125" s="50"/>
      <c r="I125" s="50"/>
      <c r="J125" s="50"/>
      <c r="K125" s="50"/>
      <c r="L125" s="50"/>
      <c r="M125" s="50"/>
      <c r="N125" s="50"/>
      <c r="O125" s="50"/>
    </row>
    <row r="126" spans="1:15">
      <c r="A126" s="51" t="s">
        <v>22</v>
      </c>
      <c r="B126" s="83">
        <f>SUM(D126:O126)</f>
        <v>11</v>
      </c>
      <c r="C126" s="30">
        <f>B126</f>
        <v>11</v>
      </c>
      <c r="D126" s="110"/>
      <c r="E126" s="93">
        <v>1</v>
      </c>
      <c r="F126" s="50">
        <v>1</v>
      </c>
      <c r="G126" s="50">
        <v>1</v>
      </c>
      <c r="H126" s="50">
        <v>1</v>
      </c>
      <c r="I126" s="50">
        <v>1</v>
      </c>
      <c r="J126" s="50">
        <v>1</v>
      </c>
      <c r="K126" s="50">
        <v>1</v>
      </c>
      <c r="L126" s="50">
        <v>1</v>
      </c>
      <c r="M126" s="50">
        <v>1</v>
      </c>
      <c r="N126" s="50">
        <v>1</v>
      </c>
      <c r="O126" s="50">
        <v>1</v>
      </c>
    </row>
    <row r="127" spans="1:15">
      <c r="A127" s="51" t="s">
        <v>23</v>
      </c>
      <c r="B127" s="83">
        <f>B125+B126</f>
        <v>11</v>
      </c>
      <c r="C127" s="30">
        <f>C125+C126</f>
        <v>11</v>
      </c>
      <c r="D127" s="110"/>
      <c r="E127" s="93"/>
      <c r="F127" s="50"/>
      <c r="G127" s="50"/>
      <c r="H127" s="50"/>
      <c r="I127" s="50"/>
      <c r="J127" s="50"/>
      <c r="K127" s="50"/>
      <c r="L127" s="50"/>
      <c r="M127" s="50"/>
      <c r="N127" s="50"/>
      <c r="O127" s="50"/>
    </row>
    <row r="128" spans="1:15">
      <c r="A128" s="51" t="s">
        <v>24</v>
      </c>
      <c r="B128" s="83">
        <f>SUM(D128:O128)</f>
        <v>0</v>
      </c>
      <c r="C128" s="30">
        <f>B128</f>
        <v>0</v>
      </c>
      <c r="D128" s="110"/>
      <c r="E128" s="93"/>
      <c r="F128" s="50"/>
      <c r="G128" s="50"/>
      <c r="H128" s="50"/>
      <c r="I128" s="50"/>
      <c r="J128" s="50"/>
      <c r="K128" s="50"/>
      <c r="L128" s="50"/>
      <c r="M128" s="50"/>
      <c r="N128" s="50"/>
      <c r="O128" s="50"/>
    </row>
    <row r="129" spans="1:15" ht="16.3" thickBot="1">
      <c r="A129" s="58" t="s">
        <v>25</v>
      </c>
      <c r="B129" s="83">
        <f>SUM(D129:O129)</f>
        <v>0</v>
      </c>
      <c r="C129" s="31">
        <f>B129</f>
        <v>0</v>
      </c>
      <c r="D129" s="111"/>
      <c r="E129" s="103"/>
      <c r="F129" s="54"/>
      <c r="G129" s="54"/>
      <c r="H129" s="54"/>
      <c r="I129" s="54"/>
      <c r="J129" s="54"/>
      <c r="K129" s="54"/>
      <c r="L129" s="54"/>
      <c r="M129" s="54"/>
      <c r="N129" s="54"/>
      <c r="O129" s="54"/>
    </row>
    <row r="130" spans="1:15" ht="21.1">
      <c r="A130" s="55" t="s">
        <v>227</v>
      </c>
      <c r="B130" s="82"/>
      <c r="C130" s="64"/>
      <c r="D130" s="110"/>
      <c r="E130" s="93" t="s">
        <v>255</v>
      </c>
      <c r="F130" s="50" t="s">
        <v>327</v>
      </c>
      <c r="G130" s="50" t="s">
        <v>271</v>
      </c>
      <c r="H130" s="50" t="s">
        <v>271</v>
      </c>
      <c r="I130" s="50" t="s">
        <v>271</v>
      </c>
      <c r="J130" s="50" t="s">
        <v>271</v>
      </c>
      <c r="K130" s="50" t="s">
        <v>271</v>
      </c>
      <c r="L130" s="50" t="s">
        <v>271</v>
      </c>
      <c r="M130" s="50" t="s">
        <v>271</v>
      </c>
      <c r="N130" s="50" t="s">
        <v>271</v>
      </c>
      <c r="O130" s="50" t="s">
        <v>271</v>
      </c>
    </row>
    <row r="131" spans="1:15">
      <c r="A131" s="51" t="s">
        <v>21</v>
      </c>
      <c r="B131" s="83">
        <f>SUM(D131:O131)</f>
        <v>11</v>
      </c>
      <c r="C131" s="30">
        <f>B131+60</f>
        <v>71</v>
      </c>
      <c r="D131" s="110"/>
      <c r="E131" s="93">
        <v>1</v>
      </c>
      <c r="F131" s="50">
        <v>1</v>
      </c>
      <c r="G131" s="50">
        <v>1</v>
      </c>
      <c r="H131" s="50">
        <v>1</v>
      </c>
      <c r="I131" s="50">
        <v>1</v>
      </c>
      <c r="J131" s="50">
        <v>1</v>
      </c>
      <c r="K131" s="50">
        <v>1</v>
      </c>
      <c r="L131" s="50">
        <v>1</v>
      </c>
      <c r="M131" s="50">
        <v>1</v>
      </c>
      <c r="N131" s="50">
        <v>1</v>
      </c>
      <c r="O131" s="50">
        <v>1</v>
      </c>
    </row>
    <row r="132" spans="1:15">
      <c r="A132" s="51" t="s">
        <v>22</v>
      </c>
      <c r="B132" s="83">
        <f>SUM(D132:O132)</f>
        <v>0</v>
      </c>
      <c r="C132" s="30">
        <f>B132+28</f>
        <v>28</v>
      </c>
      <c r="D132" s="110"/>
      <c r="E132" s="93"/>
      <c r="F132" s="50"/>
      <c r="G132" s="50"/>
      <c r="H132" s="50"/>
      <c r="I132" s="50"/>
      <c r="J132" s="50"/>
      <c r="K132" s="50"/>
      <c r="L132" s="50"/>
      <c r="M132" s="50"/>
      <c r="N132" s="50"/>
      <c r="O132" s="50"/>
    </row>
    <row r="133" spans="1:15">
      <c r="A133" s="51" t="s">
        <v>23</v>
      </c>
      <c r="B133" s="83">
        <f>B131+B132</f>
        <v>11</v>
      </c>
      <c r="C133" s="30">
        <f>C131+C132</f>
        <v>99</v>
      </c>
      <c r="D133" s="110"/>
      <c r="E133" s="93"/>
      <c r="F133" s="50"/>
      <c r="G133" s="50"/>
      <c r="H133" s="50"/>
      <c r="I133" s="50"/>
      <c r="J133" s="50"/>
      <c r="K133" s="50"/>
      <c r="L133" s="50"/>
      <c r="M133" s="50"/>
      <c r="N133" s="50"/>
      <c r="O133" s="50"/>
    </row>
    <row r="134" spans="1:15">
      <c r="A134" s="51" t="s">
        <v>24</v>
      </c>
      <c r="B134" s="83">
        <f>SUM(D134:O134)</f>
        <v>0</v>
      </c>
      <c r="C134" s="30">
        <f>B134</f>
        <v>0</v>
      </c>
      <c r="D134" s="110"/>
      <c r="E134" s="93"/>
      <c r="F134" s="50"/>
      <c r="G134" s="50"/>
      <c r="H134" s="50"/>
      <c r="I134" s="50"/>
      <c r="J134" s="50"/>
      <c r="K134" s="50"/>
      <c r="L134" s="50"/>
      <c r="M134" s="50"/>
      <c r="N134" s="50"/>
      <c r="O134" s="50"/>
    </row>
    <row r="135" spans="1:15" ht="16.3" thickBot="1">
      <c r="A135" s="58" t="s">
        <v>25</v>
      </c>
      <c r="B135" s="83">
        <f>SUM(D135:O135)</f>
        <v>0</v>
      </c>
      <c r="C135" s="31">
        <f>B135</f>
        <v>0</v>
      </c>
      <c r="D135" s="111"/>
      <c r="E135" s="103"/>
      <c r="F135" s="54"/>
      <c r="G135" s="54"/>
      <c r="H135" s="54"/>
      <c r="I135" s="54"/>
      <c r="J135" s="54"/>
      <c r="K135" s="54"/>
      <c r="L135" s="54"/>
      <c r="M135" s="54"/>
      <c r="N135" s="54"/>
      <c r="O135" s="54"/>
    </row>
    <row r="136" spans="1:15" ht="21.1">
      <c r="A136" s="55" t="s">
        <v>228</v>
      </c>
      <c r="B136" s="82"/>
      <c r="C136" s="64"/>
      <c r="D136" s="110"/>
      <c r="E136" s="93" t="s">
        <v>256</v>
      </c>
      <c r="F136" s="50" t="s">
        <v>309</v>
      </c>
      <c r="G136" s="50" t="s">
        <v>309</v>
      </c>
      <c r="H136" s="50" t="s">
        <v>309</v>
      </c>
      <c r="I136" s="50"/>
      <c r="J136" s="50">
        <v>2</v>
      </c>
      <c r="K136" s="50">
        <v>2</v>
      </c>
      <c r="L136" s="50" t="s">
        <v>309</v>
      </c>
      <c r="M136" s="50" t="s">
        <v>309</v>
      </c>
      <c r="N136" s="50" t="s">
        <v>309</v>
      </c>
      <c r="O136" s="50" t="s">
        <v>309</v>
      </c>
    </row>
    <row r="137" spans="1:15">
      <c r="A137" s="51" t="s">
        <v>21</v>
      </c>
      <c r="B137" s="83">
        <f>SUM(D137:O137)</f>
        <v>10</v>
      </c>
      <c r="C137" s="30">
        <f>B137+16</f>
        <v>26</v>
      </c>
      <c r="D137" s="110"/>
      <c r="E137" s="93">
        <v>1</v>
      </c>
      <c r="F137" s="50">
        <v>1</v>
      </c>
      <c r="G137" s="50">
        <v>1</v>
      </c>
      <c r="H137" s="50">
        <v>1</v>
      </c>
      <c r="I137" s="50"/>
      <c r="J137" s="50">
        <v>1</v>
      </c>
      <c r="K137" s="50">
        <v>1</v>
      </c>
      <c r="L137" s="50">
        <v>1</v>
      </c>
      <c r="M137" s="50">
        <v>1</v>
      </c>
      <c r="N137" s="50">
        <v>1</v>
      </c>
      <c r="O137" s="50">
        <v>1</v>
      </c>
    </row>
    <row r="138" spans="1:15">
      <c r="A138" s="51" t="s">
        <v>22</v>
      </c>
      <c r="B138" s="83">
        <f>SUM(D138:O138)</f>
        <v>0</v>
      </c>
      <c r="C138" s="30">
        <f>B138+6</f>
        <v>6</v>
      </c>
      <c r="D138" s="110"/>
      <c r="E138" s="93"/>
      <c r="F138" s="50"/>
      <c r="G138" s="50"/>
      <c r="H138" s="50"/>
      <c r="I138" s="50"/>
      <c r="J138" s="50"/>
      <c r="K138" s="50"/>
      <c r="L138" s="50"/>
      <c r="M138" s="50"/>
      <c r="N138" s="50"/>
      <c r="O138" s="50"/>
    </row>
    <row r="139" spans="1:15">
      <c r="A139" s="51" t="s">
        <v>23</v>
      </c>
      <c r="B139" s="83">
        <f>B137+B138</f>
        <v>10</v>
      </c>
      <c r="C139" s="30">
        <f>C137+C138</f>
        <v>32</v>
      </c>
      <c r="D139" s="110"/>
      <c r="E139" s="93"/>
      <c r="F139" s="50"/>
      <c r="G139" s="50"/>
      <c r="H139" s="50"/>
      <c r="I139" s="50"/>
      <c r="J139" s="50"/>
      <c r="K139" s="50"/>
      <c r="L139" s="50"/>
      <c r="M139" s="50"/>
      <c r="N139" s="50"/>
      <c r="O139" s="50"/>
    </row>
    <row r="140" spans="1:15">
      <c r="A140" s="51" t="s">
        <v>24</v>
      </c>
      <c r="B140" s="83">
        <f>SUM(D140:O140)</f>
        <v>4</v>
      </c>
      <c r="C140" s="30">
        <f>B140+5</f>
        <v>9</v>
      </c>
      <c r="D140" s="110"/>
      <c r="E140" s="93"/>
      <c r="F140" s="50"/>
      <c r="G140" s="50">
        <v>1</v>
      </c>
      <c r="H140" s="50">
        <v>1</v>
      </c>
      <c r="I140" s="50"/>
      <c r="J140" s="50"/>
      <c r="K140" s="50"/>
      <c r="L140" s="50"/>
      <c r="M140" s="50">
        <v>1</v>
      </c>
      <c r="N140" s="50"/>
      <c r="O140" s="50">
        <v>1</v>
      </c>
    </row>
    <row r="141" spans="1:15" ht="16.3" thickBot="1">
      <c r="A141" s="58" t="s">
        <v>25</v>
      </c>
      <c r="B141" s="83">
        <f>SUM(D141:O141)</f>
        <v>20</v>
      </c>
      <c r="C141" s="31">
        <f>B141+25</f>
        <v>45</v>
      </c>
      <c r="D141" s="111"/>
      <c r="E141" s="103"/>
      <c r="F141" s="54"/>
      <c r="G141" s="54">
        <v>5</v>
      </c>
      <c r="H141" s="54">
        <v>5</v>
      </c>
      <c r="I141" s="54"/>
      <c r="J141" s="54"/>
      <c r="K141" s="54"/>
      <c r="L141" s="54"/>
      <c r="M141" s="54">
        <v>5</v>
      </c>
      <c r="N141" s="54"/>
      <c r="O141" s="54">
        <v>5</v>
      </c>
    </row>
    <row r="142" spans="1:15" ht="21.1">
      <c r="A142" s="55" t="s">
        <v>229</v>
      </c>
      <c r="B142" s="82"/>
      <c r="C142" s="64"/>
      <c r="D142" s="110"/>
      <c r="E142" s="93">
        <v>16</v>
      </c>
      <c r="F142" s="50">
        <v>16</v>
      </c>
      <c r="G142" s="50"/>
      <c r="H142" s="50"/>
      <c r="I142" s="50">
        <v>16</v>
      </c>
      <c r="J142" s="50" t="s">
        <v>296</v>
      </c>
      <c r="K142" s="50" t="s">
        <v>296</v>
      </c>
      <c r="L142" s="50">
        <v>16</v>
      </c>
      <c r="M142" s="50"/>
      <c r="N142" s="50"/>
      <c r="O142" s="50"/>
    </row>
    <row r="143" spans="1:15">
      <c r="A143" s="51" t="s">
        <v>21</v>
      </c>
      <c r="B143" s="83">
        <f>SUM(D143:O143)+6</f>
        <v>6</v>
      </c>
      <c r="C143" s="30">
        <f>B143</f>
        <v>6</v>
      </c>
      <c r="D143" s="110"/>
      <c r="E143" s="93"/>
      <c r="F143" s="50"/>
      <c r="G143" s="50"/>
      <c r="H143" s="50"/>
      <c r="I143" s="50"/>
      <c r="J143" s="50"/>
      <c r="K143" s="50"/>
      <c r="L143" s="50"/>
      <c r="M143" s="50"/>
      <c r="N143" s="50"/>
      <c r="O143" s="50"/>
    </row>
    <row r="144" spans="1:15">
      <c r="A144" s="51" t="s">
        <v>22</v>
      </c>
      <c r="B144" s="83">
        <f>SUM(D144:O144)+25</f>
        <v>29</v>
      </c>
      <c r="C144" s="30">
        <f>B144</f>
        <v>29</v>
      </c>
      <c r="D144" s="110"/>
      <c r="E144" s="93">
        <v>1</v>
      </c>
      <c r="F144" s="50">
        <v>1</v>
      </c>
      <c r="G144" s="50"/>
      <c r="H144" s="50"/>
      <c r="I144" s="50">
        <v>1</v>
      </c>
      <c r="J144" s="50"/>
      <c r="K144" s="50"/>
      <c r="L144" s="50">
        <v>1</v>
      </c>
      <c r="M144" s="50"/>
      <c r="N144" s="50"/>
      <c r="O144" s="50"/>
    </row>
    <row r="145" spans="1:15">
      <c r="A145" s="51" t="s">
        <v>23</v>
      </c>
      <c r="B145" s="83">
        <f>B143+B144</f>
        <v>35</v>
      </c>
      <c r="C145" s="30">
        <f>C143+C144</f>
        <v>35</v>
      </c>
      <c r="D145" s="110"/>
      <c r="E145" s="93"/>
      <c r="F145" s="50"/>
      <c r="G145" s="50"/>
      <c r="H145" s="50"/>
      <c r="I145" s="50"/>
      <c r="J145" s="50"/>
      <c r="K145" s="50"/>
      <c r="L145" s="50"/>
      <c r="M145" s="50"/>
      <c r="N145" s="50"/>
      <c r="O145" s="50"/>
    </row>
    <row r="146" spans="1:15">
      <c r="A146" s="51" t="s">
        <v>24</v>
      </c>
      <c r="B146" s="83">
        <f>SUM(D146:O146)+5</f>
        <v>6</v>
      </c>
      <c r="C146" s="30">
        <f>B146</f>
        <v>6</v>
      </c>
      <c r="D146" s="110"/>
      <c r="E146" s="93"/>
      <c r="F146" s="50"/>
      <c r="G146" s="50"/>
      <c r="H146" s="50"/>
      <c r="I146" s="50">
        <v>1</v>
      </c>
      <c r="J146" s="50"/>
      <c r="K146" s="50"/>
      <c r="L146" s="50"/>
      <c r="M146" s="50"/>
      <c r="N146" s="50"/>
      <c r="O146" s="50"/>
    </row>
    <row r="147" spans="1:15" ht="16.3" thickBot="1">
      <c r="A147" s="58" t="s">
        <v>25</v>
      </c>
      <c r="B147" s="83">
        <f>SUM(D147:O147)+25</f>
        <v>30</v>
      </c>
      <c r="C147" s="31">
        <f>B147</f>
        <v>30</v>
      </c>
      <c r="D147" s="111"/>
      <c r="E147" s="103"/>
      <c r="F147" s="54"/>
      <c r="G147" s="54"/>
      <c r="H147" s="54"/>
      <c r="I147" s="54">
        <v>5</v>
      </c>
      <c r="J147" s="54"/>
      <c r="K147" s="54"/>
      <c r="L147" s="54"/>
      <c r="M147" s="54"/>
      <c r="N147" s="54"/>
      <c r="O147" s="54"/>
    </row>
    <row r="148" spans="1:15" ht="21.1">
      <c r="A148" s="55" t="s">
        <v>39</v>
      </c>
      <c r="B148" s="82"/>
      <c r="C148" s="64"/>
      <c r="D148" s="110"/>
      <c r="E148" s="93" t="s">
        <v>285</v>
      </c>
      <c r="F148" s="50">
        <v>17</v>
      </c>
      <c r="G148" s="50">
        <v>16</v>
      </c>
      <c r="H148" s="50">
        <v>16</v>
      </c>
      <c r="I148" s="50" t="s">
        <v>309</v>
      </c>
      <c r="J148" s="50">
        <v>17</v>
      </c>
      <c r="K148" s="50">
        <v>17</v>
      </c>
      <c r="L148" s="50"/>
      <c r="M148" s="50">
        <v>16</v>
      </c>
      <c r="N148" s="50">
        <v>16</v>
      </c>
      <c r="O148" s="50">
        <v>16</v>
      </c>
    </row>
    <row r="149" spans="1:15">
      <c r="A149" s="51" t="s">
        <v>21</v>
      </c>
      <c r="B149" s="83">
        <f>SUM(D149:O149)</f>
        <v>1</v>
      </c>
      <c r="C149" s="30">
        <f>B149+20</f>
        <v>21</v>
      </c>
      <c r="D149" s="110"/>
      <c r="E149" s="93"/>
      <c r="F149" s="50"/>
      <c r="G149" s="50"/>
      <c r="H149" s="50"/>
      <c r="I149" s="50">
        <v>1</v>
      </c>
      <c r="J149" s="50"/>
      <c r="K149" s="50"/>
      <c r="L149" s="50"/>
      <c r="M149" s="50"/>
      <c r="N149" s="50"/>
      <c r="O149" s="50"/>
    </row>
    <row r="150" spans="1:15">
      <c r="A150" s="51" t="s">
        <v>22</v>
      </c>
      <c r="B150" s="83">
        <f>SUM(D150:O150)</f>
        <v>9</v>
      </c>
      <c r="C150" s="30">
        <f>B150+15</f>
        <v>24</v>
      </c>
      <c r="D150" s="110"/>
      <c r="E150" s="93">
        <v>1</v>
      </c>
      <c r="F150" s="50">
        <v>1</v>
      </c>
      <c r="G150" s="50">
        <v>1</v>
      </c>
      <c r="H150" s="50">
        <v>1</v>
      </c>
      <c r="I150" s="50"/>
      <c r="J150" s="50">
        <v>1</v>
      </c>
      <c r="K150" s="50">
        <v>1</v>
      </c>
      <c r="L150" s="50"/>
      <c r="M150" s="50">
        <v>1</v>
      </c>
      <c r="N150" s="50">
        <v>1</v>
      </c>
      <c r="O150" s="50">
        <v>1</v>
      </c>
    </row>
    <row r="151" spans="1:15">
      <c r="A151" s="51" t="s">
        <v>23</v>
      </c>
      <c r="B151" s="83">
        <f>B149+B150</f>
        <v>10</v>
      </c>
      <c r="C151" s="30">
        <f>C149+C150</f>
        <v>45</v>
      </c>
      <c r="D151" s="110"/>
      <c r="E151" s="93"/>
      <c r="F151" s="50"/>
      <c r="G151" s="50"/>
      <c r="H151" s="50"/>
      <c r="I151" s="50"/>
      <c r="J151" s="50"/>
      <c r="K151" s="50"/>
      <c r="L151" s="50"/>
      <c r="M151" s="50"/>
      <c r="N151" s="50"/>
      <c r="O151" s="50"/>
    </row>
    <row r="152" spans="1:15">
      <c r="A152" s="51" t="s">
        <v>24</v>
      </c>
      <c r="B152" s="83">
        <f>SUM(D152:O152)</f>
        <v>2</v>
      </c>
      <c r="C152" s="30">
        <f>B152+7</f>
        <v>9</v>
      </c>
      <c r="D152" s="110"/>
      <c r="E152" s="93"/>
      <c r="F152" s="50"/>
      <c r="G152" s="50"/>
      <c r="H152" s="50">
        <v>1</v>
      </c>
      <c r="I152" s="50"/>
      <c r="J152" s="50"/>
      <c r="K152" s="50"/>
      <c r="L152" s="50"/>
      <c r="M152" s="50"/>
      <c r="N152" s="50"/>
      <c r="O152" s="50">
        <v>1</v>
      </c>
    </row>
    <row r="153" spans="1:15" ht="16.3" thickBot="1">
      <c r="A153" s="58" t="s">
        <v>25</v>
      </c>
      <c r="B153" s="83">
        <f>SUM(D153:O153)</f>
        <v>10</v>
      </c>
      <c r="C153" s="31">
        <f>B153+35</f>
        <v>45</v>
      </c>
      <c r="D153" s="111"/>
      <c r="E153" s="103"/>
      <c r="F153" s="54"/>
      <c r="G153" s="54"/>
      <c r="H153" s="54">
        <v>5</v>
      </c>
      <c r="I153" s="54"/>
      <c r="J153" s="54"/>
      <c r="K153" s="54"/>
      <c r="L153" s="54"/>
      <c r="M153" s="54"/>
      <c r="N153" s="54"/>
      <c r="O153" s="54">
        <v>5</v>
      </c>
    </row>
    <row r="154" spans="1:15" ht="21.1">
      <c r="A154" s="55" t="s">
        <v>112</v>
      </c>
      <c r="B154" s="82"/>
      <c r="C154" s="64"/>
      <c r="D154" s="110"/>
      <c r="E154" s="93" t="s">
        <v>320</v>
      </c>
      <c r="F154" s="50" t="s">
        <v>320</v>
      </c>
      <c r="G154" s="50" t="s">
        <v>320</v>
      </c>
      <c r="H154" s="50" t="s">
        <v>336</v>
      </c>
      <c r="I154" s="50"/>
      <c r="J154" s="50" t="s">
        <v>364</v>
      </c>
      <c r="K154" s="50" t="s">
        <v>334</v>
      </c>
      <c r="L154" s="50" t="s">
        <v>334</v>
      </c>
      <c r="M154" s="50" t="s">
        <v>334</v>
      </c>
      <c r="N154" s="50" t="s">
        <v>390</v>
      </c>
      <c r="O154" s="50" t="s">
        <v>320</v>
      </c>
    </row>
    <row r="155" spans="1:15">
      <c r="A155" s="51" t="s">
        <v>21</v>
      </c>
      <c r="B155" s="83">
        <f>SUM(D155:O155)+28</f>
        <v>35</v>
      </c>
      <c r="C155" s="30">
        <f>B155</f>
        <v>35</v>
      </c>
      <c r="D155" s="110"/>
      <c r="E155" s="93">
        <v>1</v>
      </c>
      <c r="F155" s="50">
        <v>1</v>
      </c>
      <c r="G155" s="50">
        <v>1</v>
      </c>
      <c r="H155" s="50">
        <v>1</v>
      </c>
      <c r="I155" s="50"/>
      <c r="J155" s="50">
        <v>1</v>
      </c>
      <c r="K155" s="50"/>
      <c r="L155" s="50"/>
      <c r="M155" s="50"/>
      <c r="N155" s="50">
        <v>1</v>
      </c>
      <c r="O155" s="50">
        <v>1</v>
      </c>
    </row>
    <row r="156" spans="1:15">
      <c r="A156" s="51" t="s">
        <v>22</v>
      </c>
      <c r="B156" s="83">
        <f>SUM(D156:O156)+1</f>
        <v>1</v>
      </c>
      <c r="C156" s="30">
        <f>B156</f>
        <v>1</v>
      </c>
      <c r="D156" s="110"/>
      <c r="E156" s="93"/>
      <c r="F156" s="50"/>
      <c r="G156" s="50"/>
      <c r="H156" s="50"/>
      <c r="I156" s="50"/>
      <c r="J156" s="50"/>
      <c r="K156" s="50"/>
      <c r="L156" s="50"/>
      <c r="M156" s="50"/>
      <c r="N156" s="50"/>
      <c r="O156" s="50"/>
    </row>
    <row r="157" spans="1:15">
      <c r="A157" s="51" t="s">
        <v>23</v>
      </c>
      <c r="B157" s="83">
        <f>B155+B156</f>
        <v>36</v>
      </c>
      <c r="C157" s="30">
        <f>C155+C156</f>
        <v>36</v>
      </c>
      <c r="D157" s="110"/>
      <c r="E157" s="93"/>
      <c r="F157" s="50"/>
      <c r="G157" s="50"/>
      <c r="H157" s="50"/>
      <c r="I157" s="50"/>
      <c r="J157" s="50"/>
      <c r="K157" s="50"/>
      <c r="L157" s="50"/>
      <c r="M157" s="50"/>
      <c r="N157" s="50"/>
      <c r="O157" s="50"/>
    </row>
    <row r="158" spans="1:15">
      <c r="A158" s="51" t="s">
        <v>24</v>
      </c>
      <c r="B158" s="83">
        <f>SUM(D158:O158)</f>
        <v>0</v>
      </c>
      <c r="C158" s="30">
        <f>B158</f>
        <v>0</v>
      </c>
      <c r="D158" s="110"/>
      <c r="E158" s="93"/>
      <c r="F158" s="50"/>
      <c r="G158" s="50"/>
      <c r="H158" s="50"/>
      <c r="I158" s="50"/>
      <c r="J158" s="50"/>
      <c r="K158" s="50"/>
      <c r="L158" s="50"/>
      <c r="M158" s="50"/>
      <c r="N158" s="50"/>
      <c r="O158" s="50"/>
    </row>
    <row r="159" spans="1:15" ht="16.3" thickBot="1">
      <c r="A159" s="58" t="s">
        <v>25</v>
      </c>
      <c r="B159" s="83">
        <f>SUM(D159:O159)</f>
        <v>0</v>
      </c>
      <c r="C159" s="31">
        <f>B159</f>
        <v>0</v>
      </c>
      <c r="D159" s="111"/>
      <c r="E159" s="103"/>
      <c r="F159" s="54"/>
      <c r="G159" s="54"/>
      <c r="H159" s="54"/>
      <c r="I159" s="54"/>
      <c r="J159" s="54"/>
      <c r="K159" s="54"/>
      <c r="L159" s="54"/>
      <c r="M159" s="54"/>
      <c r="N159" s="54"/>
      <c r="O159" s="54"/>
    </row>
    <row r="160" spans="1:15" ht="21.1">
      <c r="A160" s="55" t="s">
        <v>113</v>
      </c>
      <c r="B160" s="82"/>
      <c r="C160" s="64"/>
      <c r="D160" s="110"/>
      <c r="E160" s="93">
        <v>19</v>
      </c>
      <c r="F160" s="50">
        <v>19</v>
      </c>
      <c r="G160" s="50">
        <v>19</v>
      </c>
      <c r="H160" s="50">
        <v>19</v>
      </c>
      <c r="I160" s="50" t="s">
        <v>324</v>
      </c>
      <c r="J160" s="50"/>
      <c r="K160" s="50"/>
      <c r="L160" s="50" t="s">
        <v>381</v>
      </c>
      <c r="M160" s="50">
        <v>5</v>
      </c>
      <c r="N160" s="135" t="s">
        <v>391</v>
      </c>
      <c r="O160" s="50" t="s">
        <v>324</v>
      </c>
    </row>
    <row r="161" spans="1:15">
      <c r="A161" s="51" t="s">
        <v>21</v>
      </c>
      <c r="B161" s="83">
        <f>SUM(D161:O161)+64</f>
        <v>68</v>
      </c>
      <c r="C161" s="30">
        <f>B161</f>
        <v>68</v>
      </c>
      <c r="D161" s="110"/>
      <c r="E161" s="93"/>
      <c r="F161" s="50"/>
      <c r="G161" s="50"/>
      <c r="H161" s="50"/>
      <c r="I161" s="50">
        <v>1</v>
      </c>
      <c r="J161" s="50"/>
      <c r="K161" s="50"/>
      <c r="L161" s="50"/>
      <c r="M161" s="50">
        <v>1</v>
      </c>
      <c r="N161" s="50">
        <v>1</v>
      </c>
      <c r="O161" s="50">
        <v>1</v>
      </c>
    </row>
    <row r="162" spans="1:15">
      <c r="A162" s="51" t="s">
        <v>22</v>
      </c>
      <c r="B162" s="83">
        <f>SUM(D162:O162)+7</f>
        <v>12</v>
      </c>
      <c r="C162" s="30">
        <f>B162</f>
        <v>12</v>
      </c>
      <c r="D162" s="110"/>
      <c r="E162" s="93">
        <v>1</v>
      </c>
      <c r="F162" s="50">
        <v>1</v>
      </c>
      <c r="G162" s="50">
        <v>1</v>
      </c>
      <c r="H162" s="50">
        <v>1</v>
      </c>
      <c r="I162" s="50"/>
      <c r="J162" s="50"/>
      <c r="K162" s="50"/>
      <c r="L162" s="50">
        <v>1</v>
      </c>
      <c r="M162" s="50"/>
      <c r="N162" s="50"/>
      <c r="O162" s="50"/>
    </row>
    <row r="163" spans="1:15">
      <c r="A163" s="51" t="s">
        <v>23</v>
      </c>
      <c r="B163" s="83">
        <f>B161+B162</f>
        <v>80</v>
      </c>
      <c r="C163" s="30">
        <f>C161+C162</f>
        <v>80</v>
      </c>
      <c r="D163" s="110"/>
      <c r="E163" s="93"/>
      <c r="F163" s="50"/>
      <c r="G163" s="50"/>
      <c r="H163" s="50"/>
      <c r="I163" s="50"/>
      <c r="J163" s="50"/>
      <c r="K163" s="50"/>
      <c r="L163" s="50"/>
      <c r="M163" s="50"/>
      <c r="N163" s="50"/>
      <c r="O163" s="50"/>
    </row>
    <row r="164" spans="1:15">
      <c r="A164" s="51" t="s">
        <v>24</v>
      </c>
      <c r="B164" s="83">
        <f>SUM(D164:O164)+9</f>
        <v>9</v>
      </c>
      <c r="C164" s="30">
        <f>B164</f>
        <v>9</v>
      </c>
      <c r="D164" s="110"/>
      <c r="E164" s="93"/>
      <c r="F164" s="50"/>
      <c r="G164" s="50"/>
      <c r="H164" s="50"/>
      <c r="I164" s="50"/>
      <c r="J164" s="50"/>
      <c r="K164" s="50"/>
      <c r="L164" s="50"/>
      <c r="M164" s="50"/>
      <c r="N164" s="50"/>
      <c r="O164" s="50"/>
    </row>
    <row r="165" spans="1:15" ht="16.3" thickBot="1">
      <c r="A165" s="58" t="s">
        <v>25</v>
      </c>
      <c r="B165" s="83">
        <f>SUM(D165:O165)+49</f>
        <v>49</v>
      </c>
      <c r="C165" s="31">
        <f>B165</f>
        <v>49</v>
      </c>
      <c r="D165" s="111"/>
      <c r="E165" s="103"/>
      <c r="F165" s="54"/>
      <c r="G165" s="54"/>
      <c r="H165" s="54"/>
      <c r="I165" s="54"/>
      <c r="J165" s="54"/>
      <c r="K165" s="54"/>
      <c r="L165" s="54"/>
      <c r="M165" s="54"/>
      <c r="N165" s="54"/>
      <c r="O165" s="54"/>
    </row>
    <row r="166" spans="1:15" ht="21.1">
      <c r="A166" s="55" t="s">
        <v>230</v>
      </c>
      <c r="B166" s="82"/>
      <c r="C166" s="64"/>
      <c r="D166" s="110"/>
      <c r="E166" s="93" t="s">
        <v>273</v>
      </c>
      <c r="F166" s="50">
        <v>5</v>
      </c>
      <c r="G166" s="50">
        <v>5</v>
      </c>
      <c r="H166" s="50" t="s">
        <v>324</v>
      </c>
      <c r="I166" s="50">
        <v>4</v>
      </c>
      <c r="J166" s="50">
        <v>5</v>
      </c>
      <c r="K166" s="50">
        <v>4</v>
      </c>
      <c r="L166" s="50">
        <v>4</v>
      </c>
      <c r="M166" s="50">
        <v>4</v>
      </c>
      <c r="N166" s="50">
        <v>19</v>
      </c>
      <c r="O166" s="50">
        <v>19</v>
      </c>
    </row>
    <row r="167" spans="1:15">
      <c r="A167" s="51" t="s">
        <v>21</v>
      </c>
      <c r="B167" s="83">
        <f>SUM(D167:O167)</f>
        <v>9</v>
      </c>
      <c r="C167" s="30">
        <f>B167+14</f>
        <v>23</v>
      </c>
      <c r="D167" s="110"/>
      <c r="E167" s="93">
        <v>1</v>
      </c>
      <c r="F167" s="50">
        <v>1</v>
      </c>
      <c r="G167" s="50">
        <v>1</v>
      </c>
      <c r="H167" s="50">
        <v>1</v>
      </c>
      <c r="I167" s="50">
        <v>1</v>
      </c>
      <c r="J167" s="50">
        <v>1</v>
      </c>
      <c r="K167" s="50">
        <v>1</v>
      </c>
      <c r="L167" s="50">
        <v>1</v>
      </c>
      <c r="M167" s="50">
        <v>1</v>
      </c>
      <c r="N167" s="50"/>
      <c r="O167" s="50"/>
    </row>
    <row r="168" spans="1:15">
      <c r="A168" s="51" t="s">
        <v>22</v>
      </c>
      <c r="B168" s="83">
        <f>SUM(D168:O168)</f>
        <v>2</v>
      </c>
      <c r="C168" s="30">
        <f>B168+11</f>
        <v>13</v>
      </c>
      <c r="D168" s="110"/>
      <c r="E168" s="93"/>
      <c r="F168" s="50"/>
      <c r="G168" s="50"/>
      <c r="H168" s="50"/>
      <c r="I168" s="50"/>
      <c r="J168" s="50"/>
      <c r="K168" s="50"/>
      <c r="L168" s="50"/>
      <c r="M168" s="50"/>
      <c r="N168" s="50">
        <v>1</v>
      </c>
      <c r="O168" s="50">
        <v>1</v>
      </c>
    </row>
    <row r="169" spans="1:15">
      <c r="A169" s="51" t="s">
        <v>23</v>
      </c>
      <c r="B169" s="83">
        <f>B167+B168</f>
        <v>11</v>
      </c>
      <c r="C169" s="30">
        <f>C167+C168</f>
        <v>36</v>
      </c>
      <c r="D169" s="110"/>
      <c r="E169" s="93"/>
      <c r="F169" s="50"/>
      <c r="G169" s="50"/>
      <c r="H169" s="50"/>
      <c r="I169" s="50"/>
      <c r="J169" s="50"/>
      <c r="K169" s="50"/>
      <c r="L169" s="50"/>
      <c r="M169" s="50"/>
      <c r="N169" s="50"/>
      <c r="O169" s="50"/>
    </row>
    <row r="170" spans="1:15">
      <c r="A170" s="51" t="s">
        <v>24</v>
      </c>
      <c r="B170" s="83">
        <f>SUM(D170:O170)</f>
        <v>0</v>
      </c>
      <c r="C170" s="30">
        <f>B170</f>
        <v>0</v>
      </c>
      <c r="D170" s="110"/>
      <c r="E170" s="93"/>
      <c r="F170" s="50"/>
      <c r="G170" s="50"/>
      <c r="H170" s="50"/>
      <c r="I170" s="50"/>
      <c r="J170" s="50"/>
      <c r="K170" s="50"/>
      <c r="L170" s="50"/>
      <c r="M170" s="50"/>
      <c r="N170" s="50"/>
      <c r="O170" s="50"/>
    </row>
    <row r="171" spans="1:15" ht="16.3" thickBot="1">
      <c r="A171" s="58" t="s">
        <v>25</v>
      </c>
      <c r="B171" s="83">
        <f>SUM(D171:O171)</f>
        <v>0</v>
      </c>
      <c r="C171" s="31">
        <f>B171</f>
        <v>0</v>
      </c>
      <c r="D171" s="111"/>
      <c r="E171" s="103"/>
      <c r="F171" s="54"/>
      <c r="G171" s="54"/>
      <c r="H171" s="54"/>
      <c r="I171" s="54"/>
      <c r="J171" s="54"/>
      <c r="K171" s="54"/>
      <c r="L171" s="54"/>
      <c r="M171" s="54"/>
      <c r="N171" s="54"/>
      <c r="O171" s="54"/>
    </row>
    <row r="172" spans="1:15" ht="21.1">
      <c r="A172" s="55" t="s">
        <v>231</v>
      </c>
      <c r="B172" s="82"/>
      <c r="C172" s="64"/>
      <c r="D172" s="110"/>
      <c r="E172" s="93"/>
      <c r="F172" s="50"/>
      <c r="G172" s="50"/>
      <c r="H172" s="50"/>
      <c r="I172" s="50">
        <v>19</v>
      </c>
      <c r="J172" s="50" t="s">
        <v>296</v>
      </c>
      <c r="K172" s="50">
        <v>19</v>
      </c>
      <c r="L172" s="50"/>
      <c r="M172" s="50" t="s">
        <v>296</v>
      </c>
      <c r="N172" s="50"/>
      <c r="O172" s="50"/>
    </row>
    <row r="173" spans="1:15">
      <c r="A173" s="51" t="s">
        <v>21</v>
      </c>
      <c r="B173" s="83">
        <f>SUM(D173:O173)+8</f>
        <v>8</v>
      </c>
      <c r="C173" s="30">
        <f>B173</f>
        <v>8</v>
      </c>
      <c r="D173" s="110"/>
      <c r="E173" s="93"/>
      <c r="F173" s="50"/>
      <c r="G173" s="50"/>
      <c r="H173" s="50"/>
      <c r="I173" s="50"/>
      <c r="J173" s="50"/>
      <c r="K173" s="50"/>
      <c r="L173" s="50"/>
      <c r="M173" s="50"/>
      <c r="N173" s="50"/>
      <c r="O173" s="50"/>
    </row>
    <row r="174" spans="1:15">
      <c r="A174" s="51" t="s">
        <v>22</v>
      </c>
      <c r="B174" s="83">
        <f>SUM(D174:O174)+17</f>
        <v>19</v>
      </c>
      <c r="C174" s="30">
        <f>B174</f>
        <v>19</v>
      </c>
      <c r="D174" s="110"/>
      <c r="E174" s="93"/>
      <c r="F174" s="50"/>
      <c r="G174" s="50"/>
      <c r="H174" s="50"/>
      <c r="I174" s="50">
        <v>1</v>
      </c>
      <c r="J174" s="50"/>
      <c r="K174" s="50">
        <v>1</v>
      </c>
      <c r="L174" s="50"/>
      <c r="M174" s="50"/>
      <c r="N174" s="50"/>
      <c r="O174" s="50"/>
    </row>
    <row r="175" spans="1:15">
      <c r="A175" s="51" t="s">
        <v>23</v>
      </c>
      <c r="B175" s="83">
        <f>B173+B174</f>
        <v>27</v>
      </c>
      <c r="C175" s="30">
        <f>C173+C174</f>
        <v>27</v>
      </c>
      <c r="D175" s="110"/>
      <c r="E175" s="93"/>
      <c r="F175" s="50"/>
      <c r="G175" s="50"/>
      <c r="H175" s="50"/>
      <c r="I175" s="50"/>
      <c r="J175" s="50"/>
      <c r="K175" s="50"/>
      <c r="L175" s="50"/>
      <c r="M175" s="50"/>
      <c r="N175" s="50"/>
      <c r="O175" s="50"/>
    </row>
    <row r="176" spans="1:15">
      <c r="A176" s="51" t="s">
        <v>24</v>
      </c>
      <c r="B176" s="83">
        <f>SUM(D176:O176)</f>
        <v>0</v>
      </c>
      <c r="C176" s="30">
        <f>B176</f>
        <v>0</v>
      </c>
      <c r="D176" s="110"/>
      <c r="E176" s="93"/>
      <c r="F176" s="50"/>
      <c r="G176" s="50"/>
      <c r="H176" s="50"/>
      <c r="I176" s="50"/>
      <c r="J176" s="50"/>
      <c r="K176" s="50"/>
      <c r="L176" s="50"/>
      <c r="M176" s="50"/>
      <c r="N176" s="50"/>
      <c r="O176" s="50"/>
    </row>
    <row r="177" spans="1:15" ht="16.3" thickBot="1">
      <c r="A177" s="58" t="s">
        <v>25</v>
      </c>
      <c r="B177" s="83">
        <f>SUM(D177:O177)</f>
        <v>0</v>
      </c>
      <c r="C177" s="31">
        <f>B177</f>
        <v>0</v>
      </c>
      <c r="D177" s="111"/>
      <c r="E177" s="103"/>
      <c r="F177" s="54"/>
      <c r="G177" s="54"/>
      <c r="H177" s="54"/>
      <c r="I177" s="54"/>
      <c r="J177" s="54"/>
      <c r="K177" s="54"/>
      <c r="L177" s="54"/>
      <c r="M177" s="54"/>
      <c r="N177" s="54"/>
      <c r="O177" s="54"/>
    </row>
    <row r="178" spans="1:15" ht="21.1">
      <c r="A178" s="55" t="s">
        <v>232</v>
      </c>
      <c r="B178" s="82"/>
      <c r="C178" s="64"/>
      <c r="D178" s="110"/>
      <c r="E178" s="93">
        <v>6</v>
      </c>
      <c r="F178" s="50">
        <v>6</v>
      </c>
      <c r="G178" s="50" t="s">
        <v>340</v>
      </c>
      <c r="H178" s="50">
        <v>6</v>
      </c>
      <c r="I178" s="50" t="s">
        <v>360</v>
      </c>
      <c r="J178" s="50">
        <v>6</v>
      </c>
      <c r="K178" s="50">
        <v>6</v>
      </c>
      <c r="L178" s="50" t="s">
        <v>340</v>
      </c>
      <c r="M178" s="50">
        <v>6</v>
      </c>
      <c r="N178" s="50" t="s">
        <v>340</v>
      </c>
      <c r="O178" s="50">
        <v>6</v>
      </c>
    </row>
    <row r="179" spans="1:15">
      <c r="A179" s="51" t="s">
        <v>21</v>
      </c>
      <c r="B179" s="83">
        <f>SUM(D179:O179)+52</f>
        <v>63</v>
      </c>
      <c r="C179" s="30">
        <f>B179</f>
        <v>63</v>
      </c>
      <c r="D179" s="110"/>
      <c r="E179" s="93">
        <v>1</v>
      </c>
      <c r="F179" s="50">
        <v>1</v>
      </c>
      <c r="G179" s="50">
        <v>1</v>
      </c>
      <c r="H179" s="50">
        <v>1</v>
      </c>
      <c r="I179" s="50">
        <v>1</v>
      </c>
      <c r="J179" s="50">
        <v>1</v>
      </c>
      <c r="K179" s="50">
        <v>1</v>
      </c>
      <c r="L179" s="50">
        <v>1</v>
      </c>
      <c r="M179" s="50">
        <v>1</v>
      </c>
      <c r="N179" s="50">
        <v>1</v>
      </c>
      <c r="O179" s="50">
        <v>1</v>
      </c>
    </row>
    <row r="180" spans="1:15">
      <c r="A180" s="51" t="s">
        <v>22</v>
      </c>
      <c r="B180" s="83">
        <f>SUM(D180:O180)+5</f>
        <v>5</v>
      </c>
      <c r="C180" s="30">
        <f>B180</f>
        <v>5</v>
      </c>
      <c r="D180" s="110"/>
      <c r="E180" s="93"/>
      <c r="F180" s="50"/>
      <c r="G180" s="50"/>
      <c r="H180" s="50"/>
      <c r="I180" s="50"/>
      <c r="J180" s="50"/>
      <c r="K180" s="50"/>
      <c r="L180" s="50"/>
      <c r="M180" s="50"/>
      <c r="N180" s="50"/>
      <c r="O180" s="50"/>
    </row>
    <row r="181" spans="1:15">
      <c r="A181" s="51" t="s">
        <v>23</v>
      </c>
      <c r="B181" s="83">
        <f>B179+B180</f>
        <v>68</v>
      </c>
      <c r="C181" s="30">
        <f>C179+C180</f>
        <v>68</v>
      </c>
      <c r="D181" s="110"/>
      <c r="E181" s="93"/>
      <c r="F181" s="50"/>
      <c r="G181" s="50"/>
      <c r="H181" s="50"/>
      <c r="I181" s="50"/>
      <c r="J181" s="50"/>
      <c r="K181" s="50"/>
      <c r="L181" s="50"/>
      <c r="M181" s="50"/>
      <c r="N181" s="50"/>
      <c r="O181" s="50"/>
    </row>
    <row r="182" spans="1:15">
      <c r="A182" s="51" t="s">
        <v>24</v>
      </c>
      <c r="B182" s="83">
        <f>SUM(D182:O182)+15</f>
        <v>18</v>
      </c>
      <c r="C182" s="30">
        <f>B182</f>
        <v>18</v>
      </c>
      <c r="D182" s="110"/>
      <c r="E182" s="93"/>
      <c r="F182" s="50">
        <v>2</v>
      </c>
      <c r="G182" s="50"/>
      <c r="H182" s="50"/>
      <c r="I182" s="50"/>
      <c r="J182" s="50"/>
      <c r="K182" s="50"/>
      <c r="L182" s="50"/>
      <c r="M182" s="50">
        <v>1</v>
      </c>
      <c r="N182" s="50"/>
      <c r="O182" s="50"/>
    </row>
    <row r="183" spans="1:15" ht="16.3" thickBot="1">
      <c r="A183" s="58" t="s">
        <v>25</v>
      </c>
      <c r="B183" s="83">
        <f>SUM(D183:O183)+75</f>
        <v>90</v>
      </c>
      <c r="C183" s="31">
        <f>B183</f>
        <v>90</v>
      </c>
      <c r="D183" s="111"/>
      <c r="E183" s="103"/>
      <c r="F183" s="54">
        <v>10</v>
      </c>
      <c r="G183" s="54"/>
      <c r="H183" s="54"/>
      <c r="I183" s="54"/>
      <c r="J183" s="54"/>
      <c r="K183" s="54"/>
      <c r="L183" s="54"/>
      <c r="M183" s="54">
        <v>5</v>
      </c>
      <c r="N183" s="54"/>
      <c r="O183" s="54"/>
    </row>
    <row r="184" spans="1:15" ht="21.1">
      <c r="A184" s="55" t="s">
        <v>114</v>
      </c>
      <c r="B184" s="82"/>
      <c r="C184" s="64"/>
      <c r="D184" s="110"/>
      <c r="E184" s="93">
        <v>20</v>
      </c>
      <c r="F184" s="50" t="s">
        <v>335</v>
      </c>
      <c r="G184" s="50">
        <v>20</v>
      </c>
      <c r="H184" s="50">
        <v>20</v>
      </c>
      <c r="I184" s="50" t="s">
        <v>302</v>
      </c>
      <c r="J184" s="50">
        <v>20</v>
      </c>
      <c r="K184" s="50" t="s">
        <v>324</v>
      </c>
      <c r="L184" s="50" t="s">
        <v>324</v>
      </c>
      <c r="M184" s="50" t="s">
        <v>302</v>
      </c>
      <c r="N184" s="50">
        <v>20</v>
      </c>
      <c r="O184" s="50">
        <v>20</v>
      </c>
    </row>
    <row r="185" spans="1:15">
      <c r="A185" s="51" t="s">
        <v>21</v>
      </c>
      <c r="B185" s="83">
        <f>SUM(D185:O185)+24</f>
        <v>28</v>
      </c>
      <c r="C185" s="30">
        <f>B185</f>
        <v>28</v>
      </c>
      <c r="D185" s="110"/>
      <c r="E185" s="93"/>
      <c r="F185" s="50"/>
      <c r="G185" s="50"/>
      <c r="H185" s="50"/>
      <c r="I185" s="50">
        <v>1</v>
      </c>
      <c r="J185" s="50"/>
      <c r="K185" s="50">
        <v>1</v>
      </c>
      <c r="L185" s="50">
        <v>1</v>
      </c>
      <c r="M185" s="50">
        <v>1</v>
      </c>
      <c r="N185" s="50"/>
      <c r="O185" s="50"/>
    </row>
    <row r="186" spans="1:15">
      <c r="A186" s="51" t="s">
        <v>22</v>
      </c>
      <c r="B186" s="83">
        <f>SUM(D186:O186)+24</f>
        <v>31</v>
      </c>
      <c r="C186" s="30">
        <f>B186</f>
        <v>31</v>
      </c>
      <c r="D186" s="110"/>
      <c r="E186" s="93">
        <v>1</v>
      </c>
      <c r="F186" s="50">
        <v>1</v>
      </c>
      <c r="G186" s="50">
        <v>1</v>
      </c>
      <c r="H186" s="50">
        <v>1</v>
      </c>
      <c r="I186" s="50"/>
      <c r="J186" s="50">
        <v>1</v>
      </c>
      <c r="K186" s="50"/>
      <c r="L186" s="50"/>
      <c r="M186" s="50"/>
      <c r="N186" s="50">
        <v>1</v>
      </c>
      <c r="O186" s="50">
        <v>1</v>
      </c>
    </row>
    <row r="187" spans="1:15">
      <c r="A187" s="51" t="s">
        <v>23</v>
      </c>
      <c r="B187" s="83">
        <f>B185+B186</f>
        <v>59</v>
      </c>
      <c r="C187" s="30">
        <f>C185+C186</f>
        <v>59</v>
      </c>
      <c r="D187" s="110"/>
      <c r="E187" s="93"/>
      <c r="F187" s="50"/>
      <c r="G187" s="50"/>
      <c r="H187" s="50"/>
      <c r="I187" s="50"/>
      <c r="J187" s="50"/>
      <c r="K187" s="50"/>
      <c r="L187" s="50"/>
      <c r="M187" s="50"/>
      <c r="N187" s="50"/>
      <c r="O187" s="50"/>
    </row>
    <row r="188" spans="1:15">
      <c r="A188" s="51" t="s">
        <v>24</v>
      </c>
      <c r="B188" s="83">
        <f>SUM(D188:O188)+6</f>
        <v>6</v>
      </c>
      <c r="C188" s="30">
        <f>B188</f>
        <v>6</v>
      </c>
      <c r="D188" s="110"/>
      <c r="E188" s="93"/>
      <c r="F188" s="50"/>
      <c r="G188" s="50"/>
      <c r="H188" s="50"/>
      <c r="I188" s="50"/>
      <c r="J188" s="50"/>
      <c r="K188" s="50"/>
      <c r="L188" s="50"/>
      <c r="M188" s="50"/>
      <c r="N188" s="50"/>
      <c r="O188" s="50"/>
    </row>
    <row r="189" spans="1:15" ht="16.3" thickBot="1">
      <c r="A189" s="58" t="s">
        <v>25</v>
      </c>
      <c r="B189" s="83">
        <f>SUM(D189:O189)+30</f>
        <v>30</v>
      </c>
      <c r="C189" s="31">
        <f>B189</f>
        <v>30</v>
      </c>
      <c r="D189" s="111"/>
      <c r="E189" s="103"/>
      <c r="F189" s="54"/>
      <c r="G189" s="54"/>
      <c r="H189" s="54"/>
      <c r="I189" s="54"/>
      <c r="J189" s="54"/>
      <c r="K189" s="54"/>
      <c r="L189" s="54"/>
      <c r="M189" s="54"/>
      <c r="N189" s="54"/>
      <c r="O189" s="54"/>
    </row>
    <row r="190" spans="1:15" ht="21.1">
      <c r="A190" s="55" t="s">
        <v>233</v>
      </c>
      <c r="B190" s="82"/>
      <c r="C190" s="64"/>
      <c r="D190" s="110"/>
      <c r="E190" s="93" t="s">
        <v>275</v>
      </c>
      <c r="F190" s="50" t="s">
        <v>302</v>
      </c>
      <c r="G190" s="50">
        <v>7</v>
      </c>
      <c r="H190" s="50" t="s">
        <v>302</v>
      </c>
      <c r="I190" s="50"/>
      <c r="J190" s="50">
        <v>7</v>
      </c>
      <c r="K190" s="50" t="s">
        <v>302</v>
      </c>
      <c r="L190" s="50" t="s">
        <v>302</v>
      </c>
      <c r="M190" s="50"/>
      <c r="N190" s="50">
        <v>7</v>
      </c>
      <c r="O190" s="50">
        <v>7</v>
      </c>
    </row>
    <row r="191" spans="1:15">
      <c r="A191" s="51" t="s">
        <v>21</v>
      </c>
      <c r="B191" s="83">
        <f>SUM(D191:O191)</f>
        <v>9</v>
      </c>
      <c r="C191" s="30">
        <f>B191+9</f>
        <v>18</v>
      </c>
      <c r="D191" s="110"/>
      <c r="E191" s="93">
        <v>1</v>
      </c>
      <c r="F191" s="50">
        <v>1</v>
      </c>
      <c r="G191" s="50">
        <v>1</v>
      </c>
      <c r="H191" s="50">
        <v>1</v>
      </c>
      <c r="I191" s="50"/>
      <c r="J191" s="50">
        <v>1</v>
      </c>
      <c r="K191" s="50">
        <v>1</v>
      </c>
      <c r="L191" s="50">
        <v>1</v>
      </c>
      <c r="M191" s="50"/>
      <c r="N191" s="50">
        <v>1</v>
      </c>
      <c r="O191" s="50">
        <v>1</v>
      </c>
    </row>
    <row r="192" spans="1:15">
      <c r="A192" s="51" t="s">
        <v>22</v>
      </c>
      <c r="B192" s="83">
        <f>SUM(D192:O192)</f>
        <v>0</v>
      </c>
      <c r="C192" s="30">
        <f>B192+5</f>
        <v>5</v>
      </c>
      <c r="D192" s="110"/>
      <c r="E192" s="93"/>
      <c r="F192" s="50"/>
      <c r="G192" s="50"/>
      <c r="H192" s="50"/>
      <c r="I192" s="50"/>
      <c r="J192" s="50"/>
      <c r="K192" s="50"/>
      <c r="L192" s="50"/>
      <c r="M192" s="50"/>
      <c r="N192" s="50"/>
      <c r="O192" s="50"/>
    </row>
    <row r="193" spans="1:15">
      <c r="A193" s="51" t="s">
        <v>23</v>
      </c>
      <c r="B193" s="83">
        <f>B191+B192</f>
        <v>9</v>
      </c>
      <c r="C193" s="30">
        <f>C191+C192</f>
        <v>23</v>
      </c>
      <c r="D193" s="110"/>
      <c r="E193" s="93"/>
      <c r="F193" s="50"/>
      <c r="G193" s="50"/>
      <c r="H193" s="50"/>
      <c r="I193" s="50"/>
      <c r="J193" s="50"/>
      <c r="K193" s="50"/>
      <c r="L193" s="50"/>
      <c r="M193" s="50"/>
      <c r="N193" s="50"/>
      <c r="O193" s="50"/>
    </row>
    <row r="194" spans="1:15">
      <c r="A194" s="51" t="s">
        <v>24</v>
      </c>
      <c r="B194" s="83">
        <f>SUM(D194:O194)</f>
        <v>0</v>
      </c>
      <c r="C194" s="30">
        <f>B194+1</f>
        <v>1</v>
      </c>
      <c r="D194" s="110"/>
      <c r="E194" s="93"/>
      <c r="F194" s="50"/>
      <c r="G194" s="50"/>
      <c r="H194" s="50"/>
      <c r="I194" s="50"/>
      <c r="J194" s="50"/>
      <c r="K194" s="50"/>
      <c r="L194" s="50"/>
      <c r="M194" s="50"/>
      <c r="N194" s="50"/>
      <c r="O194" s="50"/>
    </row>
    <row r="195" spans="1:15" ht="16.3" thickBot="1">
      <c r="A195" s="58" t="s">
        <v>25</v>
      </c>
      <c r="B195" s="83">
        <f>SUM(D195:O195)</f>
        <v>0</v>
      </c>
      <c r="C195" s="31">
        <f>B195+5</f>
        <v>5</v>
      </c>
      <c r="D195" s="111"/>
      <c r="E195" s="103"/>
      <c r="F195" s="54"/>
      <c r="G195" s="54"/>
      <c r="H195" s="54"/>
      <c r="I195" s="54"/>
      <c r="J195" s="54"/>
      <c r="K195" s="54"/>
      <c r="L195" s="54"/>
      <c r="M195" s="54"/>
      <c r="N195" s="54"/>
      <c r="O195" s="54"/>
    </row>
    <row r="196" spans="1:15" ht="21.1">
      <c r="A196" s="55" t="s">
        <v>234</v>
      </c>
      <c r="B196" s="82"/>
      <c r="C196" s="64"/>
      <c r="D196" s="110"/>
      <c r="E196" s="93" t="s">
        <v>261</v>
      </c>
      <c r="F196" s="50">
        <v>8</v>
      </c>
      <c r="G196" s="50" t="s">
        <v>276</v>
      </c>
      <c r="H196" s="50">
        <v>8</v>
      </c>
      <c r="I196" s="50" t="s">
        <v>318</v>
      </c>
      <c r="J196" s="50"/>
      <c r="K196" s="50" t="s">
        <v>319</v>
      </c>
      <c r="L196" s="50" t="s">
        <v>319</v>
      </c>
      <c r="M196" s="50" t="s">
        <v>319</v>
      </c>
      <c r="N196" s="50">
        <v>8</v>
      </c>
      <c r="O196" s="50">
        <v>8</v>
      </c>
    </row>
    <row r="197" spans="1:15">
      <c r="A197" s="51" t="s">
        <v>21</v>
      </c>
      <c r="B197" s="83">
        <f>SUM(D197:O197)</f>
        <v>10</v>
      </c>
      <c r="C197" s="30">
        <f>B197+61</f>
        <v>71</v>
      </c>
      <c r="D197" s="110"/>
      <c r="E197" s="93">
        <v>1</v>
      </c>
      <c r="F197" s="50">
        <v>1</v>
      </c>
      <c r="G197" s="50">
        <v>1</v>
      </c>
      <c r="H197" s="50">
        <v>1</v>
      </c>
      <c r="I197" s="50">
        <v>1</v>
      </c>
      <c r="J197" s="50"/>
      <c r="K197" s="50">
        <v>1</v>
      </c>
      <c r="L197" s="50">
        <v>1</v>
      </c>
      <c r="M197" s="50">
        <v>1</v>
      </c>
      <c r="N197" s="50">
        <v>1</v>
      </c>
      <c r="O197" s="50">
        <v>1</v>
      </c>
    </row>
    <row r="198" spans="1:15">
      <c r="A198" s="51" t="s">
        <v>22</v>
      </c>
      <c r="B198" s="83">
        <f>SUM(D198:O198)</f>
        <v>0</v>
      </c>
      <c r="C198" s="30">
        <f>B198+8</f>
        <v>8</v>
      </c>
      <c r="D198" s="110"/>
      <c r="E198" s="93"/>
      <c r="F198" s="50"/>
      <c r="G198" s="50"/>
      <c r="H198" s="50"/>
      <c r="I198" s="50"/>
      <c r="J198" s="50"/>
      <c r="K198" s="50"/>
      <c r="L198" s="50"/>
      <c r="M198" s="50"/>
      <c r="N198" s="50"/>
      <c r="O198" s="50"/>
    </row>
    <row r="199" spans="1:15">
      <c r="A199" s="51" t="s">
        <v>23</v>
      </c>
      <c r="B199" s="83">
        <f>B197+B198</f>
        <v>10</v>
      </c>
      <c r="C199" s="30">
        <f>C197+C198</f>
        <v>79</v>
      </c>
      <c r="D199" s="110"/>
      <c r="E199" s="93"/>
      <c r="F199" s="50"/>
      <c r="G199" s="50"/>
      <c r="H199" s="50"/>
      <c r="I199" s="50"/>
      <c r="J199" s="50"/>
      <c r="K199" s="50"/>
      <c r="L199" s="50"/>
      <c r="M199" s="50"/>
      <c r="N199" s="50"/>
      <c r="O199" s="50"/>
    </row>
    <row r="200" spans="1:15">
      <c r="A200" s="51" t="s">
        <v>24</v>
      </c>
      <c r="B200" s="83">
        <f>SUM(D200:O200)</f>
        <v>1</v>
      </c>
      <c r="C200" s="30">
        <f>B200+11</f>
        <v>12</v>
      </c>
      <c r="D200" s="110"/>
      <c r="E200" s="93"/>
      <c r="F200" s="50"/>
      <c r="G200" s="50"/>
      <c r="H200" s="50"/>
      <c r="I200" s="50"/>
      <c r="J200" s="50"/>
      <c r="K200" s="50"/>
      <c r="L200" s="50"/>
      <c r="M200" s="50"/>
      <c r="N200" s="50">
        <v>1</v>
      </c>
      <c r="O200" s="50"/>
    </row>
    <row r="201" spans="1:15" ht="16.3" thickBot="1">
      <c r="A201" s="58" t="s">
        <v>25</v>
      </c>
      <c r="B201" s="83">
        <f>SUM(D201:O201)</f>
        <v>5</v>
      </c>
      <c r="C201" s="31">
        <f>B201+65</f>
        <v>70</v>
      </c>
      <c r="D201" s="111"/>
      <c r="E201" s="103"/>
      <c r="F201" s="54"/>
      <c r="G201" s="54"/>
      <c r="H201" s="54"/>
      <c r="I201" s="54"/>
      <c r="J201" s="54"/>
      <c r="K201" s="54"/>
      <c r="L201" s="54"/>
      <c r="M201" s="54"/>
      <c r="N201" s="54">
        <v>5</v>
      </c>
      <c r="O201" s="54"/>
    </row>
    <row r="202" spans="1:15" ht="21.1">
      <c r="A202" s="55" t="s">
        <v>235</v>
      </c>
      <c r="B202" s="82"/>
      <c r="C202" s="64"/>
      <c r="D202" s="110"/>
      <c r="E202" s="93"/>
      <c r="F202" s="50"/>
      <c r="G202" s="50" t="s">
        <v>283</v>
      </c>
      <c r="H202" s="50"/>
      <c r="I202" s="50">
        <v>20</v>
      </c>
      <c r="J202" s="50" t="s">
        <v>276</v>
      </c>
      <c r="K202" s="50">
        <v>20</v>
      </c>
      <c r="L202" s="50">
        <v>20</v>
      </c>
      <c r="M202" s="50">
        <v>20</v>
      </c>
      <c r="N202" s="50"/>
      <c r="O202" s="50"/>
    </row>
    <row r="203" spans="1:15">
      <c r="A203" s="51" t="s">
        <v>21</v>
      </c>
      <c r="B203" s="83">
        <f>SUM(D203:O203)</f>
        <v>1</v>
      </c>
      <c r="C203" s="30">
        <f>B203+15</f>
        <v>16</v>
      </c>
      <c r="D203" s="110"/>
      <c r="E203" s="93"/>
      <c r="F203" s="50"/>
      <c r="G203" s="50"/>
      <c r="H203" s="50"/>
      <c r="I203" s="50"/>
      <c r="J203" s="50">
        <v>1</v>
      </c>
      <c r="K203" s="50"/>
      <c r="L203" s="50"/>
      <c r="M203" s="50"/>
      <c r="N203" s="50"/>
      <c r="O203" s="50"/>
    </row>
    <row r="204" spans="1:15">
      <c r="A204" s="51" t="s">
        <v>22</v>
      </c>
      <c r="B204" s="83">
        <f>SUM(D204:O204)</f>
        <v>5</v>
      </c>
      <c r="C204" s="30">
        <f>B204+11</f>
        <v>16</v>
      </c>
      <c r="D204" s="110"/>
      <c r="E204" s="93"/>
      <c r="F204" s="50"/>
      <c r="G204" s="50">
        <v>1</v>
      </c>
      <c r="H204" s="50"/>
      <c r="I204" s="50">
        <v>1</v>
      </c>
      <c r="J204" s="50"/>
      <c r="K204" s="50">
        <v>1</v>
      </c>
      <c r="L204" s="50">
        <v>1</v>
      </c>
      <c r="M204" s="50">
        <v>1</v>
      </c>
      <c r="N204" s="50"/>
      <c r="O204" s="50"/>
    </row>
    <row r="205" spans="1:15">
      <c r="A205" s="51" t="s">
        <v>23</v>
      </c>
      <c r="B205" s="83">
        <f>B203+B204</f>
        <v>6</v>
      </c>
      <c r="C205" s="30">
        <f>C203+C204</f>
        <v>32</v>
      </c>
      <c r="D205" s="110"/>
      <c r="E205" s="93"/>
      <c r="F205" s="50"/>
      <c r="G205" s="50"/>
      <c r="H205" s="50"/>
      <c r="I205" s="50"/>
      <c r="J205" s="50"/>
      <c r="K205" s="50"/>
      <c r="L205" s="50"/>
      <c r="M205" s="50"/>
      <c r="N205" s="50"/>
      <c r="O205" s="50"/>
    </row>
    <row r="206" spans="1:15">
      <c r="A206" s="51" t="s">
        <v>24</v>
      </c>
      <c r="B206" s="83">
        <f>SUM(D206:O206)</f>
        <v>0</v>
      </c>
      <c r="C206" s="30">
        <f>B206+11</f>
        <v>11</v>
      </c>
      <c r="D206" s="110"/>
      <c r="E206" s="93"/>
      <c r="F206" s="50"/>
      <c r="G206" s="50"/>
      <c r="H206" s="50"/>
      <c r="I206" s="50"/>
      <c r="J206" s="50"/>
      <c r="K206" s="50"/>
      <c r="L206" s="50"/>
      <c r="M206" s="50"/>
      <c r="N206" s="50"/>
      <c r="O206" s="50"/>
    </row>
    <row r="207" spans="1:15" ht="16.3" thickBot="1">
      <c r="A207" s="58" t="s">
        <v>25</v>
      </c>
      <c r="B207" s="83">
        <f>SUM(D207:O207)</f>
        <v>0</v>
      </c>
      <c r="C207" s="31">
        <f>B207+59</f>
        <v>59</v>
      </c>
      <c r="D207" s="111"/>
      <c r="E207" s="103"/>
      <c r="F207" s="54"/>
      <c r="G207" s="54"/>
      <c r="H207" s="54"/>
      <c r="I207" s="54"/>
      <c r="J207" s="54"/>
      <c r="K207" s="54"/>
      <c r="L207" s="54"/>
      <c r="M207" s="54"/>
      <c r="N207" s="54"/>
      <c r="O207" s="54"/>
    </row>
    <row r="208" spans="1:15" ht="21.1">
      <c r="A208" s="55" t="s">
        <v>44</v>
      </c>
      <c r="B208" s="82"/>
      <c r="C208" s="64"/>
      <c r="D208" s="110"/>
      <c r="E208" s="93"/>
      <c r="F208" s="50"/>
      <c r="G208" s="50"/>
      <c r="H208" s="50"/>
      <c r="I208" s="50"/>
      <c r="J208" s="50"/>
      <c r="K208" s="50"/>
      <c r="L208" s="50"/>
      <c r="M208" s="50"/>
      <c r="N208" s="50"/>
      <c r="O208" s="50"/>
    </row>
    <row r="209" spans="1:15">
      <c r="A209" s="51" t="s">
        <v>24</v>
      </c>
      <c r="B209" s="83">
        <f>SUM(D209:O209)</f>
        <v>2</v>
      </c>
      <c r="C209" s="64"/>
      <c r="D209" s="110"/>
      <c r="E209" s="93"/>
      <c r="F209" s="50"/>
      <c r="G209" s="50"/>
      <c r="H209" s="50"/>
      <c r="I209" s="50">
        <v>1</v>
      </c>
      <c r="J209" s="50"/>
      <c r="K209" s="50">
        <v>1</v>
      </c>
      <c r="L209" s="50"/>
      <c r="M209" s="50"/>
      <c r="N209" s="50"/>
      <c r="O209" s="50"/>
    </row>
    <row r="210" spans="1:15" ht="16.3" thickBot="1">
      <c r="A210" s="58" t="s">
        <v>25</v>
      </c>
      <c r="B210" s="83">
        <f>SUM(D210:O210)</f>
        <v>14</v>
      </c>
      <c r="C210" s="63"/>
      <c r="D210" s="101"/>
      <c r="E210" s="104"/>
      <c r="F210" s="70"/>
      <c r="G210" s="70"/>
      <c r="H210" s="70"/>
      <c r="I210" s="70">
        <v>7</v>
      </c>
      <c r="J210" s="70"/>
      <c r="K210" s="70">
        <v>7</v>
      </c>
      <c r="L210" s="70"/>
      <c r="M210" s="70"/>
      <c r="N210" s="70"/>
      <c r="O210" s="70"/>
    </row>
    <row r="211" spans="1:15" ht="23.8">
      <c r="A211" s="37"/>
      <c r="B211" s="84"/>
      <c r="C211" s="85" t="s">
        <v>45</v>
      </c>
      <c r="D211" s="113"/>
      <c r="E211" s="65"/>
      <c r="F211" s="65"/>
      <c r="G211" s="65"/>
      <c r="H211" s="65"/>
      <c r="I211" s="65"/>
      <c r="J211" s="65"/>
      <c r="K211" s="65"/>
      <c r="L211" s="65"/>
      <c r="M211" s="66"/>
      <c r="N211" s="66"/>
      <c r="O211" s="65"/>
    </row>
    <row r="212" spans="1:15" ht="16.3">
      <c r="A212" s="37"/>
      <c r="B212" s="84"/>
      <c r="C212" s="86" t="s">
        <v>21</v>
      </c>
      <c r="D212" s="102" t="str">
        <f>IF(SUMIF($A$4:$A$210,$C212,D$4:D$210)=0,"",SUMIF($A$4:$A$210,$C212,D$4:D$210))</f>
        <v/>
      </c>
      <c r="E212" s="40">
        <f t="shared" ref="E212:O215" si="0">IF(SUMIF($A$4:$A$234,$C212,E$4:E$234)=0,"",SUMIF($A$4:$A$234,$C212,E$4:E$234))</f>
        <v>15</v>
      </c>
      <c r="F212" s="40">
        <f t="shared" si="0"/>
        <v>15</v>
      </c>
      <c r="G212" s="40">
        <f t="shared" si="0"/>
        <v>15</v>
      </c>
      <c r="H212" s="40">
        <f t="shared" si="0"/>
        <v>15</v>
      </c>
      <c r="I212" s="40">
        <f t="shared" si="0"/>
        <v>15</v>
      </c>
      <c r="J212" s="40">
        <f t="shared" si="0"/>
        <v>15</v>
      </c>
      <c r="K212" s="40">
        <f t="shared" si="0"/>
        <v>15</v>
      </c>
      <c r="L212" s="40">
        <f t="shared" si="0"/>
        <v>15</v>
      </c>
      <c r="M212" s="40">
        <f t="shared" si="0"/>
        <v>15</v>
      </c>
      <c r="N212" s="40">
        <f t="shared" si="0"/>
        <v>15</v>
      </c>
      <c r="O212" s="40">
        <f t="shared" si="0"/>
        <v>15</v>
      </c>
    </row>
    <row r="213" spans="1:15" ht="16.3">
      <c r="A213" s="37"/>
      <c r="B213" s="84"/>
      <c r="C213" s="86" t="s">
        <v>22</v>
      </c>
      <c r="D213" s="102" t="str">
        <f>IF(SUMIF($A$4:$A$210,$C213,D$4:D$210)=0,"",SUMIF($A$4:$A$210,$C213,D$4:D$210))</f>
        <v/>
      </c>
      <c r="E213" s="40">
        <f t="shared" si="0"/>
        <v>8</v>
      </c>
      <c r="F213" s="40">
        <f t="shared" si="0"/>
        <v>7</v>
      </c>
      <c r="G213" s="40">
        <f t="shared" si="0"/>
        <v>8</v>
      </c>
      <c r="H213" s="40">
        <f t="shared" si="0"/>
        <v>8</v>
      </c>
      <c r="I213" s="40">
        <f t="shared" si="0"/>
        <v>8</v>
      </c>
      <c r="J213" s="40">
        <f t="shared" si="0"/>
        <v>5</v>
      </c>
      <c r="K213" s="40">
        <f t="shared" si="0"/>
        <v>6</v>
      </c>
      <c r="L213" s="40">
        <f t="shared" si="0"/>
        <v>8</v>
      </c>
      <c r="M213" s="40">
        <f t="shared" si="0"/>
        <v>6</v>
      </c>
      <c r="N213" s="40">
        <f t="shared" si="0"/>
        <v>8</v>
      </c>
      <c r="O213" s="40">
        <f t="shared" si="0"/>
        <v>8</v>
      </c>
    </row>
    <row r="214" spans="1:15" ht="16.3">
      <c r="A214" s="37"/>
      <c r="B214" s="84"/>
      <c r="C214" s="86" t="s">
        <v>24</v>
      </c>
      <c r="D214" s="102" t="str">
        <f>IF(SUMIF($A$4:$A$210,$C214,D$4:D$210)=0,"",SUMIF($A$4:$A$210,$C214,D$4:D$210))</f>
        <v/>
      </c>
      <c r="E214" s="40">
        <f t="shared" si="0"/>
        <v>1</v>
      </c>
      <c r="F214" s="40">
        <f t="shared" si="0"/>
        <v>3</v>
      </c>
      <c r="G214" s="40">
        <f t="shared" si="0"/>
        <v>5</v>
      </c>
      <c r="H214" s="40">
        <f t="shared" si="0"/>
        <v>3</v>
      </c>
      <c r="I214" s="40">
        <f t="shared" si="0"/>
        <v>5</v>
      </c>
      <c r="J214" s="40">
        <f t="shared" si="0"/>
        <v>3</v>
      </c>
      <c r="K214" s="40">
        <f t="shared" si="0"/>
        <v>3</v>
      </c>
      <c r="L214" s="40">
        <f t="shared" si="0"/>
        <v>2</v>
      </c>
      <c r="M214" s="40">
        <f t="shared" si="0"/>
        <v>4</v>
      </c>
      <c r="N214" s="40">
        <f t="shared" si="0"/>
        <v>4</v>
      </c>
      <c r="O214" s="40">
        <f t="shared" si="0"/>
        <v>3</v>
      </c>
    </row>
    <row r="215" spans="1:15" ht="16.3">
      <c r="A215" s="37"/>
      <c r="B215" s="84"/>
      <c r="C215" s="86" t="s">
        <v>25</v>
      </c>
      <c r="D215" s="102" t="str">
        <f>IF(SUMIF($A$4:$A$210,$C215,D$4:D$210)=0,"",SUMIF($A$4:$A$210,$C215,D$4:D$210))</f>
        <v/>
      </c>
      <c r="E215" s="40">
        <f t="shared" si="0"/>
        <v>16</v>
      </c>
      <c r="F215" s="40">
        <f t="shared" si="0"/>
        <v>21</v>
      </c>
      <c r="G215" s="40">
        <f t="shared" si="0"/>
        <v>31</v>
      </c>
      <c r="H215" s="40">
        <f t="shared" si="0"/>
        <v>23</v>
      </c>
      <c r="I215" s="40">
        <f t="shared" si="0"/>
        <v>31</v>
      </c>
      <c r="J215" s="40">
        <f t="shared" si="0"/>
        <v>25</v>
      </c>
      <c r="K215" s="40">
        <f t="shared" si="0"/>
        <v>24</v>
      </c>
      <c r="L215" s="40">
        <f t="shared" si="0"/>
        <v>10</v>
      </c>
      <c r="M215" s="40">
        <f t="shared" si="0"/>
        <v>32</v>
      </c>
      <c r="N215" s="40">
        <f t="shared" si="0"/>
        <v>29</v>
      </c>
      <c r="O215" s="40">
        <f t="shared" si="0"/>
        <v>22</v>
      </c>
    </row>
  </sheetData>
  <mergeCells count="3">
    <mergeCell ref="A1:A3"/>
    <mergeCell ref="B1:C1"/>
    <mergeCell ref="B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4D584-C3B1-094C-B0C9-650820B64B33}">
  <dimension ref="A1:O221"/>
  <sheetViews>
    <sheetView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sqref="A1:A3"/>
    </sheetView>
  </sheetViews>
  <sheetFormatPr defaultColWidth="11.19921875" defaultRowHeight="15.65"/>
  <cols>
    <col min="1" max="1" width="27.19921875" bestFit="1" customWidth="1"/>
  </cols>
  <sheetData>
    <row r="1" spans="1:15">
      <c r="A1" s="162" t="s">
        <v>132</v>
      </c>
      <c r="B1" s="141" t="s">
        <v>0</v>
      </c>
      <c r="C1" s="142"/>
      <c r="D1" s="1" t="s">
        <v>141</v>
      </c>
      <c r="E1" s="1" t="s">
        <v>142</v>
      </c>
      <c r="F1" s="1" t="s">
        <v>89</v>
      </c>
      <c r="G1" s="1" t="s">
        <v>90</v>
      </c>
      <c r="H1" s="1" t="s">
        <v>91</v>
      </c>
      <c r="I1" s="1" t="s">
        <v>5</v>
      </c>
      <c r="J1" s="1" t="s">
        <v>6</v>
      </c>
      <c r="K1" s="1" t="s">
        <v>52</v>
      </c>
      <c r="L1" s="1" t="s">
        <v>53</v>
      </c>
      <c r="M1" s="1" t="s">
        <v>54</v>
      </c>
      <c r="N1" s="1" t="s">
        <v>55</v>
      </c>
      <c r="O1" s="1" t="s">
        <v>138</v>
      </c>
    </row>
    <row r="2" spans="1:15">
      <c r="A2" s="163"/>
      <c r="B2" s="143" t="s">
        <v>11</v>
      </c>
      <c r="C2" s="148"/>
      <c r="D2" s="116"/>
      <c r="E2" s="68">
        <v>37712</v>
      </c>
      <c r="F2" s="68">
        <v>41000</v>
      </c>
      <c r="G2" s="68">
        <v>43556</v>
      </c>
      <c r="H2" s="68">
        <v>45383</v>
      </c>
      <c r="I2" s="68">
        <v>37742</v>
      </c>
      <c r="J2" s="68">
        <v>40299</v>
      </c>
      <c r="K2" s="68">
        <v>42856</v>
      </c>
      <c r="L2" s="68">
        <v>45413</v>
      </c>
      <c r="M2" s="68">
        <v>47969</v>
      </c>
      <c r="N2" s="68">
        <v>39234</v>
      </c>
      <c r="O2" s="68">
        <v>41791</v>
      </c>
    </row>
    <row r="3" spans="1:15" ht="16.3" thickBot="1">
      <c r="A3" s="164"/>
      <c r="B3" s="87" t="s">
        <v>115</v>
      </c>
      <c r="C3" s="63" t="s">
        <v>13</v>
      </c>
      <c r="D3" s="117"/>
      <c r="E3" s="128" t="s">
        <v>19</v>
      </c>
      <c r="F3" s="133" t="s">
        <v>59</v>
      </c>
      <c r="G3" s="133" t="s">
        <v>133</v>
      </c>
      <c r="H3" s="133" t="s">
        <v>20</v>
      </c>
      <c r="I3" s="134" t="s">
        <v>58</v>
      </c>
      <c r="J3" s="134" t="s">
        <v>14</v>
      </c>
      <c r="K3" s="134" t="s">
        <v>57</v>
      </c>
      <c r="L3" s="133" t="s">
        <v>16</v>
      </c>
      <c r="M3" s="134" t="s">
        <v>17</v>
      </c>
      <c r="N3" s="134" t="s">
        <v>135</v>
      </c>
      <c r="O3" s="133" t="s">
        <v>135</v>
      </c>
    </row>
    <row r="4" spans="1:15" ht="21.1">
      <c r="A4" s="46" t="s">
        <v>297</v>
      </c>
      <c r="B4" s="88"/>
      <c r="C4" s="64"/>
      <c r="D4" s="110"/>
      <c r="E4" s="93">
        <v>22</v>
      </c>
      <c r="F4" s="50">
        <v>23</v>
      </c>
      <c r="G4" s="50">
        <v>23</v>
      </c>
      <c r="H4" s="50">
        <v>21</v>
      </c>
      <c r="I4" s="50" t="s">
        <v>301</v>
      </c>
      <c r="J4" s="50" t="s">
        <v>296</v>
      </c>
      <c r="K4" s="50">
        <v>21</v>
      </c>
      <c r="L4" s="93">
        <v>21</v>
      </c>
      <c r="M4" s="50">
        <v>21</v>
      </c>
      <c r="N4" s="50">
        <v>21</v>
      </c>
      <c r="O4" s="50" t="s">
        <v>296</v>
      </c>
    </row>
    <row r="5" spans="1:15">
      <c r="A5" s="47" t="s">
        <v>21</v>
      </c>
      <c r="B5" s="88">
        <f>SUM(D5:O5)+3</f>
        <v>3</v>
      </c>
      <c r="C5" s="30">
        <f>B5+35</f>
        <v>38</v>
      </c>
      <c r="D5" s="110"/>
      <c r="E5" s="93"/>
      <c r="F5" s="50"/>
      <c r="G5" s="50"/>
      <c r="H5" s="50"/>
      <c r="I5" s="50"/>
      <c r="J5" s="50"/>
      <c r="K5" s="50"/>
      <c r="L5" s="93"/>
      <c r="M5" s="50"/>
      <c r="N5" s="50"/>
      <c r="O5" s="50"/>
    </row>
    <row r="6" spans="1:15">
      <c r="A6" s="47" t="s">
        <v>22</v>
      </c>
      <c r="B6" s="88">
        <f>SUM(D6:O6)+3</f>
        <v>12</v>
      </c>
      <c r="C6" s="30">
        <f>B6+40</f>
        <v>52</v>
      </c>
      <c r="D6" s="110"/>
      <c r="E6" s="93">
        <v>1</v>
      </c>
      <c r="F6" s="50">
        <v>1</v>
      </c>
      <c r="G6" s="50">
        <v>1</v>
      </c>
      <c r="H6" s="50">
        <v>1</v>
      </c>
      <c r="I6" s="50">
        <v>1</v>
      </c>
      <c r="J6" s="50"/>
      <c r="K6" s="50">
        <v>1</v>
      </c>
      <c r="L6" s="93">
        <v>1</v>
      </c>
      <c r="M6" s="50">
        <v>1</v>
      </c>
      <c r="N6" s="50">
        <v>1</v>
      </c>
      <c r="O6" s="50"/>
    </row>
    <row r="7" spans="1:15">
      <c r="A7" s="47" t="s">
        <v>23</v>
      </c>
      <c r="B7" s="88">
        <f>B5+B6</f>
        <v>15</v>
      </c>
      <c r="C7" s="30">
        <f>C5+C6</f>
        <v>90</v>
      </c>
      <c r="D7" s="110"/>
      <c r="E7" s="93"/>
      <c r="F7" s="50"/>
      <c r="G7" s="50"/>
      <c r="H7" s="50"/>
      <c r="I7" s="50"/>
      <c r="J7" s="50"/>
      <c r="K7" s="50"/>
      <c r="L7" s="93"/>
      <c r="M7" s="50"/>
      <c r="N7" s="50"/>
      <c r="O7" s="50"/>
    </row>
    <row r="8" spans="1:15">
      <c r="A8" s="47" t="s">
        <v>24</v>
      </c>
      <c r="B8" s="88">
        <f>SUM(D8:O8)+2</f>
        <v>2</v>
      </c>
      <c r="C8" s="30">
        <f>B8+18</f>
        <v>20</v>
      </c>
      <c r="D8" s="110"/>
      <c r="E8" s="93"/>
      <c r="F8" s="50"/>
      <c r="G8" s="50"/>
      <c r="H8" s="50"/>
      <c r="I8" s="50"/>
      <c r="J8" s="50"/>
      <c r="K8" s="50"/>
      <c r="L8" s="93"/>
      <c r="M8" s="50"/>
      <c r="N8" s="50"/>
      <c r="O8" s="50"/>
    </row>
    <row r="9" spans="1:15">
      <c r="A9" s="27" t="s">
        <v>29</v>
      </c>
      <c r="B9" s="88"/>
      <c r="C9" s="30"/>
      <c r="D9" s="110"/>
      <c r="E9" s="93"/>
      <c r="F9" s="50"/>
      <c r="G9" s="50"/>
      <c r="H9" s="50">
        <v>1</v>
      </c>
      <c r="I9" s="50"/>
      <c r="J9" s="50"/>
      <c r="K9" s="50"/>
      <c r="L9" s="93"/>
      <c r="M9" s="50"/>
      <c r="N9" s="50"/>
      <c r="O9" s="50"/>
    </row>
    <row r="10" spans="1:15">
      <c r="A10" s="27" t="s">
        <v>30</v>
      </c>
      <c r="B10" s="88"/>
      <c r="C10" s="30"/>
      <c r="D10" s="110"/>
      <c r="E10" s="93"/>
      <c r="F10" s="50"/>
      <c r="G10" s="50"/>
      <c r="H10" s="50">
        <v>2</v>
      </c>
      <c r="I10" s="50"/>
      <c r="J10" s="50"/>
      <c r="K10" s="50"/>
      <c r="L10" s="93"/>
      <c r="M10" s="50"/>
      <c r="N10" s="50"/>
      <c r="O10" s="50"/>
    </row>
    <row r="11" spans="1:15" ht="16.3" thickBot="1">
      <c r="A11" s="52" t="s">
        <v>25</v>
      </c>
      <c r="B11" s="88">
        <f>SUM(D11:O11)+10</f>
        <v>12</v>
      </c>
      <c r="C11" s="31">
        <f>B11+99</f>
        <v>111</v>
      </c>
      <c r="D11" s="111"/>
      <c r="E11" s="103"/>
      <c r="F11" s="54"/>
      <c r="G11" s="54"/>
      <c r="H11" s="54">
        <v>2</v>
      </c>
      <c r="I11" s="54"/>
      <c r="J11" s="54"/>
      <c r="K11" s="54"/>
      <c r="L11" s="103"/>
      <c r="M11" s="54"/>
      <c r="N11" s="54"/>
      <c r="O11" s="54"/>
    </row>
    <row r="12" spans="1:15" ht="21.1">
      <c r="A12" s="46" t="s">
        <v>348</v>
      </c>
      <c r="B12" s="88"/>
      <c r="C12" s="64"/>
      <c r="D12" s="110"/>
      <c r="E12" s="93"/>
      <c r="F12" s="50"/>
      <c r="G12" s="50"/>
      <c r="H12" s="50" t="s">
        <v>349</v>
      </c>
      <c r="I12" s="50" t="s">
        <v>296</v>
      </c>
      <c r="J12" s="50">
        <v>23</v>
      </c>
      <c r="K12" s="50">
        <v>23</v>
      </c>
      <c r="L12" s="93"/>
      <c r="M12" s="50"/>
      <c r="N12" s="50"/>
      <c r="O12" s="50">
        <v>23</v>
      </c>
    </row>
    <row r="13" spans="1:15">
      <c r="A13" s="47" t="s">
        <v>21</v>
      </c>
      <c r="B13" s="88">
        <f>SUM(D13:O13)</f>
        <v>1</v>
      </c>
      <c r="C13" s="30">
        <f>B13+6</f>
        <v>7</v>
      </c>
      <c r="D13" s="110"/>
      <c r="E13" s="93"/>
      <c r="F13" s="50"/>
      <c r="G13" s="50"/>
      <c r="H13" s="50">
        <v>1</v>
      </c>
      <c r="I13" s="50"/>
      <c r="J13" s="50"/>
      <c r="K13" s="50"/>
      <c r="L13" s="93"/>
      <c r="M13" s="50"/>
      <c r="N13" s="50"/>
      <c r="O13" s="50"/>
    </row>
    <row r="14" spans="1:15">
      <c r="A14" s="47" t="s">
        <v>22</v>
      </c>
      <c r="B14" s="88">
        <f>SUM(D14:O14)</f>
        <v>3</v>
      </c>
      <c r="C14" s="30">
        <f>B14+6</f>
        <v>9</v>
      </c>
      <c r="D14" s="110"/>
      <c r="E14" s="93"/>
      <c r="F14" s="50"/>
      <c r="G14" s="50"/>
      <c r="H14" s="50"/>
      <c r="I14" s="50"/>
      <c r="J14" s="50">
        <v>1</v>
      </c>
      <c r="K14" s="50">
        <v>1</v>
      </c>
      <c r="L14" s="93"/>
      <c r="M14" s="50"/>
      <c r="N14" s="50"/>
      <c r="O14" s="50">
        <v>1</v>
      </c>
    </row>
    <row r="15" spans="1:15">
      <c r="A15" s="47" t="s">
        <v>23</v>
      </c>
      <c r="B15" s="88">
        <f>B13+B14</f>
        <v>4</v>
      </c>
      <c r="C15" s="30">
        <f>C13+C14</f>
        <v>16</v>
      </c>
      <c r="D15" s="110"/>
      <c r="E15" s="93"/>
      <c r="F15" s="50"/>
      <c r="G15" s="50"/>
      <c r="H15" s="50"/>
      <c r="I15" s="50"/>
      <c r="J15" s="50"/>
      <c r="K15" s="50"/>
      <c r="L15" s="93"/>
      <c r="M15" s="50"/>
      <c r="N15" s="50"/>
      <c r="O15" s="50"/>
    </row>
    <row r="16" spans="1:15">
      <c r="A16" s="47" t="s">
        <v>24</v>
      </c>
      <c r="B16" s="88">
        <f>SUM(D16:O16)</f>
        <v>0</v>
      </c>
      <c r="C16" s="30">
        <f>B16+3</f>
        <v>3</v>
      </c>
      <c r="D16" s="110"/>
      <c r="E16" s="93"/>
      <c r="F16" s="50"/>
      <c r="G16" s="50"/>
      <c r="H16" s="50"/>
      <c r="I16" s="50"/>
      <c r="J16" s="50"/>
      <c r="K16" s="50"/>
      <c r="L16" s="93"/>
      <c r="M16" s="50"/>
      <c r="N16" s="50"/>
      <c r="O16" s="50"/>
    </row>
    <row r="17" spans="1:15" ht="16.3" thickBot="1">
      <c r="A17" s="52" t="s">
        <v>25</v>
      </c>
      <c r="B17" s="88">
        <f>SUM(D17:O17)</f>
        <v>0</v>
      </c>
      <c r="C17" s="31">
        <f>B17+15</f>
        <v>15</v>
      </c>
      <c r="D17" s="111"/>
      <c r="E17" s="103"/>
      <c r="F17" s="54"/>
      <c r="G17" s="54"/>
      <c r="H17" s="54"/>
      <c r="I17" s="54"/>
      <c r="J17" s="54"/>
      <c r="K17" s="54"/>
      <c r="L17" s="103"/>
      <c r="M17" s="54"/>
      <c r="N17" s="54"/>
      <c r="O17" s="54"/>
    </row>
    <row r="18" spans="1:15" ht="21.1">
      <c r="A18" s="46" t="s">
        <v>236</v>
      </c>
      <c r="B18" s="88"/>
      <c r="C18" s="64"/>
      <c r="D18" s="110"/>
      <c r="E18" s="93"/>
      <c r="F18" s="50"/>
      <c r="G18" s="50"/>
      <c r="H18" s="50"/>
      <c r="I18" s="50"/>
      <c r="J18" s="50"/>
      <c r="K18" s="50"/>
      <c r="L18" s="93"/>
      <c r="M18" s="50"/>
      <c r="N18" s="50"/>
      <c r="O18" s="50"/>
    </row>
    <row r="19" spans="1:15">
      <c r="A19" s="47" t="s">
        <v>21</v>
      </c>
      <c r="B19" s="88">
        <f>SUM(D19:O19)</f>
        <v>0</v>
      </c>
      <c r="C19" s="30">
        <f>B19</f>
        <v>0</v>
      </c>
      <c r="D19" s="110"/>
      <c r="E19" s="93"/>
      <c r="F19" s="50"/>
      <c r="G19" s="50"/>
      <c r="H19" s="50"/>
      <c r="I19" s="50"/>
      <c r="J19" s="50"/>
      <c r="K19" s="50"/>
      <c r="L19" s="93"/>
      <c r="M19" s="50"/>
      <c r="N19" s="50"/>
      <c r="O19" s="50"/>
    </row>
    <row r="20" spans="1:15">
      <c r="A20" s="47" t="s">
        <v>22</v>
      </c>
      <c r="B20" s="88">
        <f>SUM(D20:O20)</f>
        <v>0</v>
      </c>
      <c r="C20" s="30">
        <f>B20</f>
        <v>0</v>
      </c>
      <c r="D20" s="110"/>
      <c r="E20" s="93"/>
      <c r="F20" s="50"/>
      <c r="G20" s="50"/>
      <c r="H20" s="50"/>
      <c r="I20" s="50"/>
      <c r="J20" s="50"/>
      <c r="K20" s="50"/>
      <c r="L20" s="93"/>
      <c r="M20" s="50"/>
      <c r="N20" s="50"/>
      <c r="O20" s="50"/>
    </row>
    <row r="21" spans="1:15">
      <c r="A21" s="47" t="s">
        <v>23</v>
      </c>
      <c r="B21" s="88">
        <f>B19+B20</f>
        <v>0</v>
      </c>
      <c r="C21" s="30">
        <f>C19+C20</f>
        <v>0</v>
      </c>
      <c r="D21" s="110"/>
      <c r="E21" s="93"/>
      <c r="F21" s="50"/>
      <c r="G21" s="50"/>
      <c r="H21" s="50"/>
      <c r="I21" s="50"/>
      <c r="J21" s="50"/>
      <c r="K21" s="50"/>
      <c r="L21" s="93"/>
      <c r="M21" s="50"/>
      <c r="N21" s="50"/>
      <c r="O21" s="50"/>
    </row>
    <row r="22" spans="1:15">
      <c r="A22" s="47" t="s">
        <v>24</v>
      </c>
      <c r="B22" s="88">
        <f>SUM(D22:O22)</f>
        <v>0</v>
      </c>
      <c r="C22" s="30">
        <f>B22</f>
        <v>0</v>
      </c>
      <c r="D22" s="110"/>
      <c r="E22" s="93"/>
      <c r="F22" s="50"/>
      <c r="G22" s="50"/>
      <c r="H22" s="50"/>
      <c r="I22" s="50"/>
      <c r="J22" s="50"/>
      <c r="K22" s="50"/>
      <c r="L22" s="93"/>
      <c r="M22" s="50"/>
      <c r="N22" s="50"/>
      <c r="O22" s="50"/>
    </row>
    <row r="23" spans="1:15" ht="16.3" thickBot="1">
      <c r="A23" s="52" t="s">
        <v>25</v>
      </c>
      <c r="B23" s="88">
        <f>SUM(D23:O23)</f>
        <v>0</v>
      </c>
      <c r="C23" s="31">
        <f>B23</f>
        <v>0</v>
      </c>
      <c r="D23" s="111"/>
      <c r="E23" s="103"/>
      <c r="F23" s="54"/>
      <c r="G23" s="54"/>
      <c r="H23" s="54"/>
      <c r="I23" s="54"/>
      <c r="J23" s="54"/>
      <c r="K23" s="54"/>
      <c r="L23" s="103"/>
      <c r="M23" s="54"/>
      <c r="N23" s="54"/>
      <c r="O23" s="54"/>
    </row>
    <row r="24" spans="1:15" ht="21.1">
      <c r="A24" s="46" t="s">
        <v>117</v>
      </c>
      <c r="B24" s="88"/>
      <c r="C24" s="64"/>
      <c r="D24" s="110"/>
      <c r="E24" s="93"/>
      <c r="F24" s="50"/>
      <c r="G24" s="50"/>
      <c r="H24" s="50"/>
      <c r="I24" s="50"/>
      <c r="J24" s="50" t="s">
        <v>300</v>
      </c>
      <c r="K24" s="50">
        <v>14</v>
      </c>
      <c r="L24" s="93" t="s">
        <v>326</v>
      </c>
      <c r="M24" s="50" t="s">
        <v>326</v>
      </c>
      <c r="N24" s="50" t="s">
        <v>326</v>
      </c>
      <c r="O24" s="50">
        <v>11</v>
      </c>
    </row>
    <row r="25" spans="1:15">
      <c r="A25" s="47" t="s">
        <v>21</v>
      </c>
      <c r="B25" s="88">
        <f>SUM(D25:O25)+53</f>
        <v>59</v>
      </c>
      <c r="C25" s="30">
        <f>B25</f>
        <v>59</v>
      </c>
      <c r="D25" s="110"/>
      <c r="E25" s="93"/>
      <c r="F25" s="50"/>
      <c r="G25" s="50"/>
      <c r="H25" s="50"/>
      <c r="I25" s="50"/>
      <c r="J25" s="50">
        <v>1</v>
      </c>
      <c r="K25" s="50">
        <v>1</v>
      </c>
      <c r="L25" s="93">
        <v>1</v>
      </c>
      <c r="M25" s="50">
        <v>1</v>
      </c>
      <c r="N25" s="50">
        <v>1</v>
      </c>
      <c r="O25" s="50">
        <v>1</v>
      </c>
    </row>
    <row r="26" spans="1:15">
      <c r="A26" s="47" t="s">
        <v>22</v>
      </c>
      <c r="B26" s="88">
        <f>SUM(D26:O26)+13</f>
        <v>13</v>
      </c>
      <c r="C26" s="30">
        <f>B26</f>
        <v>13</v>
      </c>
      <c r="D26" s="110"/>
      <c r="E26" s="93"/>
      <c r="F26" s="50"/>
      <c r="G26" s="50"/>
      <c r="H26" s="50"/>
      <c r="I26" s="50"/>
      <c r="J26" s="50"/>
      <c r="K26" s="50"/>
      <c r="L26" s="93"/>
      <c r="M26" s="50"/>
      <c r="N26" s="50"/>
      <c r="O26" s="50"/>
    </row>
    <row r="27" spans="1:15">
      <c r="A27" s="47" t="s">
        <v>23</v>
      </c>
      <c r="B27" s="88">
        <f>B25+B26</f>
        <v>72</v>
      </c>
      <c r="C27" s="30">
        <f>C25+C26</f>
        <v>72</v>
      </c>
      <c r="D27" s="110"/>
      <c r="E27" s="93"/>
      <c r="F27" s="50"/>
      <c r="G27" s="50"/>
      <c r="H27" s="50"/>
      <c r="I27" s="50"/>
      <c r="J27" s="50"/>
      <c r="K27" s="50"/>
      <c r="L27" s="93"/>
      <c r="M27" s="50"/>
      <c r="N27" s="50"/>
      <c r="O27" s="50"/>
    </row>
    <row r="28" spans="1:15">
      <c r="A28" s="47" t="s">
        <v>24</v>
      </c>
      <c r="B28" s="88">
        <f>SUM(D28:O28)+27</f>
        <v>29</v>
      </c>
      <c r="C28" s="30">
        <f>B28</f>
        <v>29</v>
      </c>
      <c r="D28" s="110"/>
      <c r="E28" s="93"/>
      <c r="F28" s="50"/>
      <c r="G28" s="50"/>
      <c r="H28" s="50"/>
      <c r="I28" s="50"/>
      <c r="J28" s="50">
        <v>1</v>
      </c>
      <c r="K28" s="50"/>
      <c r="L28" s="93">
        <v>1</v>
      </c>
      <c r="M28" s="50"/>
      <c r="N28" s="50"/>
      <c r="O28" s="50"/>
    </row>
    <row r="29" spans="1:15" ht="16.3" thickBot="1">
      <c r="A29" s="52" t="s">
        <v>25</v>
      </c>
      <c r="B29" s="88">
        <f>SUM(D29:O29)+141</f>
        <v>151</v>
      </c>
      <c r="C29" s="31">
        <f>B29</f>
        <v>151</v>
      </c>
      <c r="D29" s="111"/>
      <c r="E29" s="103"/>
      <c r="F29" s="54"/>
      <c r="G29" s="54"/>
      <c r="H29" s="54"/>
      <c r="I29" s="54"/>
      <c r="J29" s="54">
        <v>5</v>
      </c>
      <c r="K29" s="54"/>
      <c r="L29" s="103">
        <v>5</v>
      </c>
      <c r="M29" s="54"/>
      <c r="N29" s="54"/>
      <c r="O29" s="54"/>
    </row>
    <row r="30" spans="1:15" ht="21.1">
      <c r="A30" s="46" t="s">
        <v>237</v>
      </c>
      <c r="B30" s="88"/>
      <c r="C30" s="64"/>
      <c r="D30" s="110"/>
      <c r="E30" s="93"/>
      <c r="F30" s="50" t="s">
        <v>315</v>
      </c>
      <c r="G30" s="50">
        <v>22</v>
      </c>
      <c r="H30" s="50">
        <v>23</v>
      </c>
      <c r="I30" s="50">
        <v>11</v>
      </c>
      <c r="J30" s="50" t="s">
        <v>326</v>
      </c>
      <c r="K30" s="50"/>
      <c r="L30" s="93"/>
      <c r="M30" s="50">
        <v>23</v>
      </c>
      <c r="N30" s="50"/>
      <c r="O30" s="50"/>
    </row>
    <row r="31" spans="1:15">
      <c r="A31" s="47" t="s">
        <v>21</v>
      </c>
      <c r="B31" s="88">
        <f>SUM(D31:O31)</f>
        <v>3</v>
      </c>
      <c r="C31" s="30">
        <f>B31+11</f>
        <v>14</v>
      </c>
      <c r="D31" s="110"/>
      <c r="E31" s="93"/>
      <c r="F31" s="50">
        <v>1</v>
      </c>
      <c r="G31" s="50"/>
      <c r="H31" s="50"/>
      <c r="I31" s="50">
        <v>1</v>
      </c>
      <c r="J31" s="50">
        <v>1</v>
      </c>
      <c r="K31" s="50"/>
      <c r="L31" s="93"/>
      <c r="M31" s="50"/>
      <c r="N31" s="50"/>
      <c r="O31" s="50"/>
    </row>
    <row r="32" spans="1:15">
      <c r="A32" s="47" t="s">
        <v>22</v>
      </c>
      <c r="B32" s="88">
        <f>SUM(D32:O32)</f>
        <v>3</v>
      </c>
      <c r="C32" s="30">
        <f>B32+2</f>
        <v>5</v>
      </c>
      <c r="D32" s="110"/>
      <c r="E32" s="93"/>
      <c r="F32" s="50"/>
      <c r="G32" s="50">
        <v>1</v>
      </c>
      <c r="H32" s="50">
        <v>1</v>
      </c>
      <c r="I32" s="50"/>
      <c r="J32" s="50"/>
      <c r="K32" s="50"/>
      <c r="L32" s="93"/>
      <c r="M32" s="50">
        <v>1</v>
      </c>
      <c r="N32" s="50"/>
      <c r="O32" s="50"/>
    </row>
    <row r="33" spans="1:15">
      <c r="A33" s="47" t="s">
        <v>23</v>
      </c>
      <c r="B33" s="88">
        <f>B31+B32</f>
        <v>6</v>
      </c>
      <c r="C33" s="30">
        <f>C31+C32</f>
        <v>19</v>
      </c>
      <c r="D33" s="110"/>
      <c r="E33" s="93"/>
      <c r="F33" s="50"/>
      <c r="G33" s="50"/>
      <c r="H33" s="50"/>
      <c r="I33" s="50"/>
      <c r="J33" s="50"/>
      <c r="K33" s="50"/>
      <c r="L33" s="93"/>
      <c r="M33" s="50"/>
      <c r="N33" s="50"/>
      <c r="O33" s="50"/>
    </row>
    <row r="34" spans="1:15">
      <c r="A34" s="47" t="s">
        <v>24</v>
      </c>
      <c r="B34" s="88">
        <f>SUM(D34:O34)</f>
        <v>3</v>
      </c>
      <c r="C34" s="30">
        <f>B34+4</f>
        <v>7</v>
      </c>
      <c r="D34" s="110"/>
      <c r="E34" s="93"/>
      <c r="F34" s="50"/>
      <c r="G34" s="50"/>
      <c r="H34" s="50"/>
      <c r="I34" s="50">
        <v>2</v>
      </c>
      <c r="J34" s="50">
        <v>1</v>
      </c>
      <c r="K34" s="50"/>
      <c r="L34" s="93"/>
      <c r="M34" s="50"/>
      <c r="N34" s="50"/>
      <c r="O34" s="50"/>
    </row>
    <row r="35" spans="1:15" ht="16.3" thickBot="1">
      <c r="A35" s="52" t="s">
        <v>25</v>
      </c>
      <c r="B35" s="88">
        <f>SUM(D35:O35)</f>
        <v>15</v>
      </c>
      <c r="C35" s="31">
        <f>B35+20</f>
        <v>35</v>
      </c>
      <c r="D35" s="111"/>
      <c r="E35" s="103"/>
      <c r="F35" s="54"/>
      <c r="G35" s="54"/>
      <c r="H35" s="54"/>
      <c r="I35" s="54">
        <v>10</v>
      </c>
      <c r="J35" s="54">
        <v>5</v>
      </c>
      <c r="K35" s="54"/>
      <c r="L35" s="103"/>
      <c r="M35" s="54"/>
      <c r="N35" s="54"/>
      <c r="O35" s="54"/>
    </row>
    <row r="36" spans="1:15" ht="21.1">
      <c r="A36" s="46" t="s">
        <v>238</v>
      </c>
      <c r="B36" s="88"/>
      <c r="C36" s="64"/>
      <c r="D36" s="110"/>
      <c r="E36" s="93"/>
      <c r="F36" s="50"/>
      <c r="G36" s="50"/>
      <c r="H36" s="50"/>
      <c r="I36" s="50"/>
      <c r="J36" s="50"/>
      <c r="K36" s="50"/>
      <c r="L36" s="93"/>
      <c r="M36" s="50"/>
      <c r="N36" s="50" t="s">
        <v>283</v>
      </c>
      <c r="O36" s="50" t="s">
        <v>326</v>
      </c>
    </row>
    <row r="37" spans="1:15">
      <c r="A37" s="47" t="s">
        <v>21</v>
      </c>
      <c r="B37" s="88">
        <f>SUM(D37:O37)</f>
        <v>1</v>
      </c>
      <c r="C37" s="30">
        <f>B37+15</f>
        <v>16</v>
      </c>
      <c r="D37" s="110"/>
      <c r="E37" s="93"/>
      <c r="F37" s="50"/>
      <c r="G37" s="50"/>
      <c r="H37" s="50"/>
      <c r="I37" s="50"/>
      <c r="J37" s="50"/>
      <c r="K37" s="50"/>
      <c r="L37" s="93"/>
      <c r="M37" s="50"/>
      <c r="N37" s="50"/>
      <c r="O37" s="50">
        <v>1</v>
      </c>
    </row>
    <row r="38" spans="1:15">
      <c r="A38" s="47" t="s">
        <v>22</v>
      </c>
      <c r="B38" s="88">
        <f>SUM(D38:O38)</f>
        <v>1</v>
      </c>
      <c r="C38" s="30">
        <f>B38</f>
        <v>1</v>
      </c>
      <c r="D38" s="110"/>
      <c r="E38" s="93"/>
      <c r="F38" s="50"/>
      <c r="G38" s="50"/>
      <c r="H38" s="50"/>
      <c r="I38" s="50"/>
      <c r="J38" s="50"/>
      <c r="K38" s="50"/>
      <c r="L38" s="93"/>
      <c r="M38" s="50"/>
      <c r="N38" s="50">
        <v>1</v>
      </c>
      <c r="O38" s="50"/>
    </row>
    <row r="39" spans="1:15">
      <c r="A39" s="47" t="s">
        <v>23</v>
      </c>
      <c r="B39" s="88">
        <f>B37+B38</f>
        <v>2</v>
      </c>
      <c r="C39" s="30">
        <f>C37+C38</f>
        <v>17</v>
      </c>
      <c r="D39" s="110"/>
      <c r="E39" s="93"/>
      <c r="F39" s="50"/>
      <c r="G39" s="50"/>
      <c r="H39" s="50"/>
      <c r="I39" s="50"/>
      <c r="J39" s="50"/>
      <c r="K39" s="50"/>
      <c r="L39" s="93"/>
      <c r="M39" s="50"/>
      <c r="N39" s="50"/>
      <c r="O39" s="50"/>
    </row>
    <row r="40" spans="1:15">
      <c r="A40" s="47" t="s">
        <v>24</v>
      </c>
      <c r="B40" s="88">
        <f>SUM(D40:O40)</f>
        <v>2</v>
      </c>
      <c r="C40" s="30">
        <f>B40+4</f>
        <v>6</v>
      </c>
      <c r="D40" s="110"/>
      <c r="E40" s="93"/>
      <c r="F40" s="50"/>
      <c r="G40" s="50"/>
      <c r="H40" s="50"/>
      <c r="I40" s="50"/>
      <c r="J40" s="50"/>
      <c r="K40" s="50"/>
      <c r="L40" s="93"/>
      <c r="M40" s="50"/>
      <c r="N40" s="50"/>
      <c r="O40" s="50">
        <v>2</v>
      </c>
    </row>
    <row r="41" spans="1:15" ht="16.3" thickBot="1">
      <c r="A41" s="52" t="s">
        <v>25</v>
      </c>
      <c r="B41" s="88">
        <f>SUM(D41:O41)</f>
        <v>10</v>
      </c>
      <c r="C41" s="31">
        <f>B41+20</f>
        <v>30</v>
      </c>
      <c r="D41" s="111"/>
      <c r="E41" s="103"/>
      <c r="F41" s="54"/>
      <c r="G41" s="54"/>
      <c r="H41" s="54"/>
      <c r="I41" s="54"/>
      <c r="J41" s="54"/>
      <c r="K41" s="54"/>
      <c r="L41" s="103"/>
      <c r="M41" s="54"/>
      <c r="N41" s="54"/>
      <c r="O41" s="54">
        <v>10</v>
      </c>
    </row>
    <row r="42" spans="1:15" ht="21.1">
      <c r="A42" s="46" t="s">
        <v>118</v>
      </c>
      <c r="B42" s="88"/>
      <c r="C42" s="64"/>
      <c r="D42" s="110"/>
      <c r="E42" s="93">
        <v>14</v>
      </c>
      <c r="F42" s="50"/>
      <c r="G42" s="50">
        <v>15</v>
      </c>
      <c r="H42" s="50" t="s">
        <v>402</v>
      </c>
      <c r="I42" s="50">
        <v>15</v>
      </c>
      <c r="J42" s="50" t="s">
        <v>366</v>
      </c>
      <c r="K42" s="50">
        <v>15</v>
      </c>
      <c r="L42" s="93">
        <v>15</v>
      </c>
      <c r="M42" s="50">
        <v>15</v>
      </c>
      <c r="N42" s="135" t="s">
        <v>400</v>
      </c>
      <c r="O42" s="50">
        <v>15</v>
      </c>
    </row>
    <row r="43" spans="1:15">
      <c r="A43" s="47" t="s">
        <v>21</v>
      </c>
      <c r="B43" s="88">
        <f>SUM(D43:O43)+47</f>
        <v>57</v>
      </c>
      <c r="C43" s="30">
        <f>B43</f>
        <v>57</v>
      </c>
      <c r="D43" s="110"/>
      <c r="E43" s="93">
        <v>1</v>
      </c>
      <c r="F43" s="50"/>
      <c r="G43" s="50">
        <v>1</v>
      </c>
      <c r="H43" s="50">
        <v>1</v>
      </c>
      <c r="I43" s="50">
        <v>1</v>
      </c>
      <c r="J43" s="50">
        <v>1</v>
      </c>
      <c r="K43" s="50">
        <v>1</v>
      </c>
      <c r="L43" s="93">
        <v>1</v>
      </c>
      <c r="M43" s="50">
        <v>1</v>
      </c>
      <c r="N43" s="50">
        <v>1</v>
      </c>
      <c r="O43" s="50">
        <v>1</v>
      </c>
    </row>
    <row r="44" spans="1:15">
      <c r="A44" s="47" t="s">
        <v>22</v>
      </c>
      <c r="B44" s="88">
        <f>SUM(D44:O44)</f>
        <v>0</v>
      </c>
      <c r="C44" s="30">
        <f>B44</f>
        <v>0</v>
      </c>
      <c r="D44" s="110"/>
      <c r="E44" s="93"/>
      <c r="F44" s="50"/>
      <c r="G44" s="50"/>
      <c r="H44" s="50"/>
      <c r="I44" s="50"/>
      <c r="J44" s="50"/>
      <c r="K44" s="50"/>
      <c r="L44" s="93"/>
      <c r="M44" s="50"/>
      <c r="N44" s="50"/>
      <c r="O44" s="50"/>
    </row>
    <row r="45" spans="1:15">
      <c r="A45" s="47" t="s">
        <v>23</v>
      </c>
      <c r="B45" s="88">
        <f>B43+B44</f>
        <v>57</v>
      </c>
      <c r="C45" s="30">
        <f>C43+C44</f>
        <v>57</v>
      </c>
      <c r="D45" s="110"/>
      <c r="E45" s="93"/>
      <c r="F45" s="50"/>
      <c r="G45" s="50"/>
      <c r="H45" s="50"/>
      <c r="I45" s="50"/>
      <c r="J45" s="50"/>
      <c r="K45" s="50"/>
      <c r="L45" s="93"/>
      <c r="M45" s="50"/>
      <c r="N45" s="50"/>
      <c r="O45" s="50"/>
    </row>
    <row r="46" spans="1:15">
      <c r="A46" s="47" t="s">
        <v>24</v>
      </c>
      <c r="B46" s="88">
        <f>SUM(D46:O46)+17</f>
        <v>20</v>
      </c>
      <c r="C46" s="30">
        <f>B46</f>
        <v>20</v>
      </c>
      <c r="D46" s="110"/>
      <c r="E46" s="93"/>
      <c r="F46" s="50"/>
      <c r="G46" s="50"/>
      <c r="H46" s="50">
        <v>1</v>
      </c>
      <c r="I46" s="50"/>
      <c r="J46" s="50"/>
      <c r="K46" s="50">
        <v>1</v>
      </c>
      <c r="L46" s="93"/>
      <c r="M46" s="50"/>
      <c r="N46" s="50">
        <v>1</v>
      </c>
      <c r="O46" s="50"/>
    </row>
    <row r="47" spans="1:15" ht="16.3" thickBot="1">
      <c r="A47" s="52" t="s">
        <v>25</v>
      </c>
      <c r="B47" s="88">
        <f>SUM(D47:O47)+89</f>
        <v>104</v>
      </c>
      <c r="C47" s="31">
        <f>B47</f>
        <v>104</v>
      </c>
      <c r="D47" s="111"/>
      <c r="E47" s="103"/>
      <c r="F47" s="54"/>
      <c r="G47" s="54"/>
      <c r="H47" s="54">
        <v>5</v>
      </c>
      <c r="I47" s="54"/>
      <c r="J47" s="54"/>
      <c r="K47" s="54">
        <v>5</v>
      </c>
      <c r="L47" s="103"/>
      <c r="M47" s="54"/>
      <c r="N47" s="54">
        <v>5</v>
      </c>
      <c r="O47" s="54"/>
    </row>
    <row r="48" spans="1:15" ht="21.1">
      <c r="A48" s="46" t="s">
        <v>119</v>
      </c>
      <c r="B48" s="88"/>
      <c r="C48" s="64"/>
      <c r="D48" s="110"/>
      <c r="E48" s="93" t="s">
        <v>269</v>
      </c>
      <c r="F48" s="50">
        <v>15</v>
      </c>
      <c r="G48" s="50">
        <v>13</v>
      </c>
      <c r="H48" s="50">
        <v>13</v>
      </c>
      <c r="I48" s="50">
        <v>13</v>
      </c>
      <c r="J48" s="50">
        <v>13</v>
      </c>
      <c r="K48" s="50">
        <v>13</v>
      </c>
      <c r="L48" s="93">
        <v>13</v>
      </c>
      <c r="M48" s="50">
        <v>13</v>
      </c>
      <c r="N48" s="50">
        <v>13</v>
      </c>
      <c r="O48" s="50">
        <v>13</v>
      </c>
    </row>
    <row r="49" spans="1:15">
      <c r="A49" s="47" t="s">
        <v>21</v>
      </c>
      <c r="B49" s="88">
        <f>SUM(D49:O49)+35</f>
        <v>46</v>
      </c>
      <c r="C49" s="30">
        <f>B49</f>
        <v>46</v>
      </c>
      <c r="D49" s="110"/>
      <c r="E49" s="93">
        <v>1</v>
      </c>
      <c r="F49" s="50">
        <v>1</v>
      </c>
      <c r="G49" s="50">
        <v>1</v>
      </c>
      <c r="H49" s="50">
        <v>1</v>
      </c>
      <c r="I49" s="50">
        <v>1</v>
      </c>
      <c r="J49" s="50">
        <v>1</v>
      </c>
      <c r="K49" s="50">
        <v>1</v>
      </c>
      <c r="L49" s="93">
        <v>1</v>
      </c>
      <c r="M49" s="50">
        <v>1</v>
      </c>
      <c r="N49" s="50">
        <v>1</v>
      </c>
      <c r="O49" s="50">
        <v>1</v>
      </c>
    </row>
    <row r="50" spans="1:15">
      <c r="A50" s="47" t="s">
        <v>22</v>
      </c>
      <c r="B50" s="88">
        <f>SUM(D50:O50)</f>
        <v>0</v>
      </c>
      <c r="C50" s="30">
        <f>B50</f>
        <v>0</v>
      </c>
      <c r="D50" s="110"/>
      <c r="E50" s="93"/>
      <c r="F50" s="50"/>
      <c r="G50" s="50"/>
      <c r="H50" s="50"/>
      <c r="I50" s="50"/>
      <c r="J50" s="50"/>
      <c r="K50" s="50"/>
      <c r="L50" s="93"/>
      <c r="M50" s="50"/>
      <c r="N50" s="50"/>
      <c r="O50" s="50"/>
    </row>
    <row r="51" spans="1:15">
      <c r="A51" s="47" t="s">
        <v>23</v>
      </c>
      <c r="B51" s="88">
        <f>B49+B50</f>
        <v>46</v>
      </c>
      <c r="C51" s="30">
        <f>C49+C50</f>
        <v>46</v>
      </c>
      <c r="D51" s="110"/>
      <c r="E51" s="93"/>
      <c r="F51" s="50"/>
      <c r="G51" s="50"/>
      <c r="H51" s="50"/>
      <c r="I51" s="50"/>
      <c r="J51" s="50"/>
      <c r="K51" s="50"/>
      <c r="L51" s="93"/>
      <c r="M51" s="50"/>
      <c r="N51" s="50"/>
      <c r="O51" s="50"/>
    </row>
    <row r="52" spans="1:15">
      <c r="A52" s="47" t="s">
        <v>24</v>
      </c>
      <c r="B52" s="88">
        <f>SUM(D52:O52)+14</f>
        <v>18</v>
      </c>
      <c r="C52" s="30">
        <f>B52</f>
        <v>18</v>
      </c>
      <c r="D52" s="110"/>
      <c r="E52" s="93"/>
      <c r="F52" s="50">
        <v>1</v>
      </c>
      <c r="G52" s="50"/>
      <c r="H52" s="50"/>
      <c r="I52" s="50"/>
      <c r="J52" s="50"/>
      <c r="K52" s="50">
        <v>1</v>
      </c>
      <c r="L52" s="93"/>
      <c r="M52" s="50">
        <v>1</v>
      </c>
      <c r="N52" s="50"/>
      <c r="O52" s="50">
        <v>1</v>
      </c>
    </row>
    <row r="53" spans="1:15">
      <c r="A53" s="27" t="s">
        <v>29</v>
      </c>
      <c r="B53" s="88"/>
      <c r="C53" s="30"/>
      <c r="D53" s="110"/>
      <c r="E53" s="93"/>
      <c r="F53" s="50"/>
      <c r="G53" s="50"/>
      <c r="H53" s="50"/>
      <c r="I53" s="50">
        <v>2</v>
      </c>
      <c r="J53" s="50">
        <v>4</v>
      </c>
      <c r="K53" s="50"/>
      <c r="L53" s="93"/>
      <c r="M53" s="50"/>
      <c r="N53" s="50"/>
      <c r="O53" s="50"/>
    </row>
    <row r="54" spans="1:15">
      <c r="A54" s="27" t="s">
        <v>30</v>
      </c>
      <c r="B54" s="88"/>
      <c r="C54" s="30"/>
      <c r="D54" s="110"/>
      <c r="E54" s="93"/>
      <c r="F54" s="50"/>
      <c r="G54" s="50"/>
      <c r="H54" s="50"/>
      <c r="I54" s="50">
        <v>4</v>
      </c>
      <c r="J54" s="50">
        <v>7</v>
      </c>
      <c r="K54" s="50"/>
      <c r="L54" s="93"/>
      <c r="M54" s="50"/>
      <c r="N54" s="50"/>
      <c r="O54" s="50"/>
    </row>
    <row r="55" spans="1:15" ht="16.3" thickBot="1">
      <c r="A55" s="52" t="s">
        <v>25</v>
      </c>
      <c r="B55" s="88">
        <f>SUM(D55:O55)+72</f>
        <v>107</v>
      </c>
      <c r="C55" s="31">
        <f>B55</f>
        <v>107</v>
      </c>
      <c r="D55" s="111"/>
      <c r="E55" s="103"/>
      <c r="F55" s="54">
        <v>5</v>
      </c>
      <c r="G55" s="54"/>
      <c r="H55" s="54"/>
      <c r="I55" s="54">
        <v>5</v>
      </c>
      <c r="J55" s="54">
        <v>10</v>
      </c>
      <c r="K55" s="54">
        <v>5</v>
      </c>
      <c r="L55" s="103"/>
      <c r="M55" s="54">
        <v>5</v>
      </c>
      <c r="N55" s="54"/>
      <c r="O55" s="54">
        <v>5</v>
      </c>
    </row>
    <row r="56" spans="1:15" ht="21.1">
      <c r="A56" s="46" t="s">
        <v>239</v>
      </c>
      <c r="B56" s="88"/>
      <c r="C56" s="64"/>
      <c r="D56" s="110"/>
      <c r="E56" s="93" t="s">
        <v>294</v>
      </c>
      <c r="F56" s="50" t="s">
        <v>304</v>
      </c>
      <c r="G56" s="50" t="s">
        <v>345</v>
      </c>
      <c r="H56" s="50" t="s">
        <v>345</v>
      </c>
      <c r="I56" s="50" t="s">
        <v>345</v>
      </c>
      <c r="J56" s="50" t="s">
        <v>345</v>
      </c>
      <c r="K56" s="50" t="s">
        <v>345</v>
      </c>
      <c r="L56" s="93" t="s">
        <v>345</v>
      </c>
      <c r="M56" s="50" t="s">
        <v>345</v>
      </c>
      <c r="N56" s="50" t="s">
        <v>345</v>
      </c>
      <c r="O56" s="50" t="s">
        <v>345</v>
      </c>
    </row>
    <row r="57" spans="1:15">
      <c r="A57" s="47" t="s">
        <v>21</v>
      </c>
      <c r="B57" s="88">
        <f>SUM(D57:O57)</f>
        <v>2</v>
      </c>
      <c r="C57" s="30">
        <f>B57</f>
        <v>2</v>
      </c>
      <c r="D57" s="110"/>
      <c r="E57" s="93">
        <v>1</v>
      </c>
      <c r="F57" s="50">
        <v>1</v>
      </c>
      <c r="G57" s="50"/>
      <c r="H57" s="50"/>
      <c r="I57" s="50"/>
      <c r="J57" s="50"/>
      <c r="K57" s="50"/>
      <c r="L57" s="93"/>
      <c r="M57" s="50"/>
      <c r="N57" s="50"/>
      <c r="O57" s="50"/>
    </row>
    <row r="58" spans="1:15">
      <c r="A58" s="47" t="s">
        <v>22</v>
      </c>
      <c r="B58" s="88">
        <f>SUM(D58:O58)</f>
        <v>0</v>
      </c>
      <c r="C58" s="30">
        <f>B58</f>
        <v>0</v>
      </c>
      <c r="D58" s="110"/>
      <c r="E58" s="93"/>
      <c r="F58" s="50"/>
      <c r="G58" s="50"/>
      <c r="H58" s="50"/>
      <c r="I58" s="50"/>
      <c r="J58" s="50"/>
      <c r="K58" s="50"/>
      <c r="L58" s="93"/>
      <c r="M58" s="50"/>
      <c r="N58" s="50"/>
      <c r="O58" s="50"/>
    </row>
    <row r="59" spans="1:15">
      <c r="A59" s="47" t="s">
        <v>23</v>
      </c>
      <c r="B59" s="88">
        <f>B57+B58</f>
        <v>2</v>
      </c>
      <c r="C59" s="30">
        <f>C57+C58</f>
        <v>2</v>
      </c>
      <c r="D59" s="110"/>
      <c r="E59" s="93"/>
      <c r="F59" s="50"/>
      <c r="G59" s="50"/>
      <c r="H59" s="50"/>
      <c r="I59" s="50"/>
      <c r="J59" s="50"/>
      <c r="K59" s="50"/>
      <c r="L59" s="93"/>
      <c r="M59" s="50"/>
      <c r="N59" s="50"/>
      <c r="O59" s="50"/>
    </row>
    <row r="60" spans="1:15">
      <c r="A60" s="47" t="s">
        <v>24</v>
      </c>
      <c r="B60" s="88">
        <f>SUM(D60:O60)</f>
        <v>0</v>
      </c>
      <c r="C60" s="30">
        <f>B60</f>
        <v>0</v>
      </c>
      <c r="D60" s="110"/>
      <c r="E60" s="93"/>
      <c r="F60" s="50"/>
      <c r="G60" s="50"/>
      <c r="H60" s="50"/>
      <c r="I60" s="50"/>
      <c r="J60" s="50"/>
      <c r="K60" s="50"/>
      <c r="L60" s="93"/>
      <c r="M60" s="50"/>
      <c r="N60" s="50"/>
      <c r="O60" s="50"/>
    </row>
    <row r="61" spans="1:15">
      <c r="A61" s="27" t="s">
        <v>29</v>
      </c>
      <c r="B61" s="88"/>
      <c r="C61" s="30"/>
      <c r="D61" s="110"/>
      <c r="E61" s="93"/>
      <c r="F61" s="50">
        <v>1</v>
      </c>
      <c r="G61" s="50"/>
      <c r="H61" s="50"/>
      <c r="I61" s="50"/>
      <c r="J61" s="50"/>
      <c r="K61" s="50"/>
      <c r="L61" s="93"/>
      <c r="M61" s="50"/>
      <c r="N61" s="50"/>
      <c r="O61" s="50"/>
    </row>
    <row r="62" spans="1:15">
      <c r="A62" s="27" t="s">
        <v>30</v>
      </c>
      <c r="B62" s="88"/>
      <c r="C62" s="30"/>
      <c r="D62" s="110"/>
      <c r="E62" s="93"/>
      <c r="F62" s="50">
        <v>1</v>
      </c>
      <c r="G62" s="50"/>
      <c r="H62" s="50"/>
      <c r="I62" s="50"/>
      <c r="J62" s="50"/>
      <c r="K62" s="50"/>
      <c r="L62" s="93"/>
      <c r="M62" s="50"/>
      <c r="N62" s="50"/>
      <c r="O62" s="50"/>
    </row>
    <row r="63" spans="1:15" ht="16.3" thickBot="1">
      <c r="A63" s="52" t="s">
        <v>25</v>
      </c>
      <c r="B63" s="88">
        <f>SUM(D63:O63)</f>
        <v>2</v>
      </c>
      <c r="C63" s="31">
        <f>B63</f>
        <v>2</v>
      </c>
      <c r="D63" s="111"/>
      <c r="E63" s="103"/>
      <c r="F63" s="54">
        <v>2</v>
      </c>
      <c r="G63" s="54"/>
      <c r="H63" s="54"/>
      <c r="I63" s="54"/>
      <c r="J63" s="54"/>
      <c r="K63" s="54"/>
      <c r="L63" s="103"/>
      <c r="M63" s="54"/>
      <c r="N63" s="54"/>
      <c r="O63" s="54"/>
    </row>
    <row r="64" spans="1:15" ht="21.1">
      <c r="A64" s="46" t="s">
        <v>120</v>
      </c>
      <c r="B64" s="88"/>
      <c r="C64" s="64"/>
      <c r="D64" s="110"/>
      <c r="E64" s="93"/>
      <c r="F64" s="50"/>
      <c r="G64" s="50"/>
      <c r="H64" s="50" t="s">
        <v>325</v>
      </c>
      <c r="I64" s="50" t="s">
        <v>325</v>
      </c>
      <c r="J64" s="50">
        <v>12</v>
      </c>
      <c r="K64" s="50" t="s">
        <v>325</v>
      </c>
      <c r="L64" s="93" t="s">
        <v>325</v>
      </c>
      <c r="M64" s="50">
        <v>12</v>
      </c>
      <c r="N64" s="50" t="s">
        <v>325</v>
      </c>
      <c r="O64" s="50">
        <v>12</v>
      </c>
    </row>
    <row r="65" spans="1:15">
      <c r="A65" s="47" t="s">
        <v>21</v>
      </c>
      <c r="B65" s="88">
        <f>SUM(D65:O65)+60</f>
        <v>68</v>
      </c>
      <c r="C65" s="30">
        <f>B65</f>
        <v>68</v>
      </c>
      <c r="D65" s="110"/>
      <c r="E65" s="93"/>
      <c r="F65" s="50"/>
      <c r="G65" s="50"/>
      <c r="H65" s="50">
        <v>1</v>
      </c>
      <c r="I65" s="50">
        <v>1</v>
      </c>
      <c r="J65" s="50">
        <v>1</v>
      </c>
      <c r="K65" s="50">
        <v>1</v>
      </c>
      <c r="L65" s="93">
        <v>1</v>
      </c>
      <c r="M65" s="50">
        <v>1</v>
      </c>
      <c r="N65" s="50">
        <v>1</v>
      </c>
      <c r="O65" s="50">
        <v>1</v>
      </c>
    </row>
    <row r="66" spans="1:15">
      <c r="A66" s="47" t="s">
        <v>22</v>
      </c>
      <c r="B66" s="88">
        <f>SUM(D66:O66)</f>
        <v>0</v>
      </c>
      <c r="C66" s="30">
        <f>B66</f>
        <v>0</v>
      </c>
      <c r="D66" s="110"/>
      <c r="E66" s="93"/>
      <c r="F66" s="50"/>
      <c r="G66" s="50"/>
      <c r="H66" s="50"/>
      <c r="I66" s="50"/>
      <c r="J66" s="50"/>
      <c r="K66" s="50"/>
      <c r="L66" s="93"/>
      <c r="M66" s="50"/>
      <c r="N66" s="50"/>
      <c r="O66" s="50"/>
    </row>
    <row r="67" spans="1:15">
      <c r="A67" s="47" t="s">
        <v>23</v>
      </c>
      <c r="B67" s="88">
        <f>B65+B66</f>
        <v>68</v>
      </c>
      <c r="C67" s="30">
        <f>C65+C66</f>
        <v>68</v>
      </c>
      <c r="D67" s="110"/>
      <c r="E67" s="93"/>
      <c r="F67" s="50"/>
      <c r="G67" s="50"/>
      <c r="H67" s="50"/>
      <c r="I67" s="50"/>
      <c r="J67" s="50"/>
      <c r="K67" s="50"/>
      <c r="L67" s="93"/>
      <c r="M67" s="50"/>
      <c r="N67" s="50"/>
      <c r="O67" s="50"/>
    </row>
    <row r="68" spans="1:15">
      <c r="A68" s="47" t="s">
        <v>24</v>
      </c>
      <c r="B68" s="88">
        <f>SUM(D68:O68)+12</f>
        <v>15</v>
      </c>
      <c r="C68" s="30">
        <f>B68</f>
        <v>15</v>
      </c>
      <c r="D68" s="110"/>
      <c r="E68" s="93"/>
      <c r="F68" s="50"/>
      <c r="G68" s="50"/>
      <c r="H68" s="50"/>
      <c r="I68" s="50"/>
      <c r="J68" s="50">
        <v>1</v>
      </c>
      <c r="K68" s="50"/>
      <c r="L68" s="93"/>
      <c r="M68" s="50"/>
      <c r="N68" s="50">
        <v>2</v>
      </c>
      <c r="O68" s="50"/>
    </row>
    <row r="69" spans="1:15" ht="16.3" thickBot="1">
      <c r="A69" s="52" t="s">
        <v>25</v>
      </c>
      <c r="B69" s="88">
        <f>SUM(D69:O69)+60</f>
        <v>75</v>
      </c>
      <c r="C69" s="31">
        <f>B69</f>
        <v>75</v>
      </c>
      <c r="D69" s="111"/>
      <c r="E69" s="103"/>
      <c r="F69" s="54"/>
      <c r="G69" s="54"/>
      <c r="H69" s="54"/>
      <c r="I69" s="54"/>
      <c r="J69" s="54">
        <v>5</v>
      </c>
      <c r="K69" s="54"/>
      <c r="L69" s="103"/>
      <c r="M69" s="54"/>
      <c r="N69" s="54">
        <v>10</v>
      </c>
      <c r="O69" s="54"/>
    </row>
    <row r="70" spans="1:15" ht="21.1">
      <c r="A70" s="46" t="s">
        <v>121</v>
      </c>
      <c r="B70" s="88"/>
      <c r="C70" s="64"/>
      <c r="D70" s="110"/>
      <c r="E70" s="132"/>
      <c r="F70" s="50" t="s">
        <v>284</v>
      </c>
      <c r="G70" s="50" t="s">
        <v>325</v>
      </c>
      <c r="H70" s="50">
        <v>22</v>
      </c>
      <c r="I70" s="50">
        <v>22</v>
      </c>
      <c r="J70" s="50" t="s">
        <v>296</v>
      </c>
      <c r="K70" s="50"/>
      <c r="L70" s="93"/>
      <c r="M70" s="50"/>
      <c r="N70" s="50"/>
      <c r="O70" s="50"/>
    </row>
    <row r="71" spans="1:15">
      <c r="A71" s="47" t="s">
        <v>21</v>
      </c>
      <c r="B71" s="88">
        <f>SUM(D71:O71)</f>
        <v>1</v>
      </c>
      <c r="C71" s="30">
        <f>B71</f>
        <v>1</v>
      </c>
      <c r="D71" s="110"/>
      <c r="E71" s="132"/>
      <c r="F71" s="50"/>
      <c r="G71" s="50">
        <v>1</v>
      </c>
      <c r="H71" s="50"/>
      <c r="I71" s="50"/>
      <c r="J71" s="50"/>
      <c r="K71" s="50"/>
      <c r="L71" s="93"/>
      <c r="M71" s="50"/>
      <c r="N71" s="50"/>
      <c r="O71" s="50"/>
    </row>
    <row r="72" spans="1:15">
      <c r="A72" s="47" t="s">
        <v>22</v>
      </c>
      <c r="B72" s="88">
        <f>SUM(D72:O72)</f>
        <v>3</v>
      </c>
      <c r="C72" s="30">
        <f>B72</f>
        <v>3</v>
      </c>
      <c r="D72" s="110"/>
      <c r="E72" s="93"/>
      <c r="F72" s="50">
        <v>1</v>
      </c>
      <c r="G72" s="50"/>
      <c r="H72" s="50">
        <v>1</v>
      </c>
      <c r="I72" s="50">
        <v>1</v>
      </c>
      <c r="J72" s="50"/>
      <c r="K72" s="50"/>
      <c r="L72" s="93"/>
      <c r="M72" s="50"/>
      <c r="N72" s="50"/>
      <c r="O72" s="50"/>
    </row>
    <row r="73" spans="1:15">
      <c r="A73" s="47" t="s">
        <v>23</v>
      </c>
      <c r="B73" s="88">
        <f>B71+B72</f>
        <v>4</v>
      </c>
      <c r="C73" s="30">
        <f>C71+C72</f>
        <v>4</v>
      </c>
      <c r="D73" s="110"/>
      <c r="E73" s="93"/>
      <c r="F73" s="50"/>
      <c r="G73" s="50"/>
      <c r="H73" s="50"/>
      <c r="I73" s="50"/>
      <c r="J73" s="50"/>
      <c r="K73" s="50"/>
      <c r="L73" s="93"/>
      <c r="M73" s="50"/>
      <c r="N73" s="50"/>
      <c r="O73" s="50"/>
    </row>
    <row r="74" spans="1:15">
      <c r="A74" s="47" t="s">
        <v>24</v>
      </c>
      <c r="B74" s="88">
        <f>SUM(D74:O74)</f>
        <v>1</v>
      </c>
      <c r="C74" s="30">
        <f>B74</f>
        <v>1</v>
      </c>
      <c r="D74" s="110"/>
      <c r="E74" s="93"/>
      <c r="F74" s="50"/>
      <c r="G74" s="50">
        <v>1</v>
      </c>
      <c r="H74" s="50"/>
      <c r="I74" s="50"/>
      <c r="J74" s="50"/>
      <c r="K74" s="50"/>
      <c r="L74" s="93"/>
      <c r="M74" s="50"/>
      <c r="N74" s="50"/>
      <c r="O74" s="50"/>
    </row>
    <row r="75" spans="1:15" ht="16.3" thickBot="1">
      <c r="A75" s="52" t="s">
        <v>25</v>
      </c>
      <c r="B75" s="88">
        <f>SUM(D75:O75)</f>
        <v>5</v>
      </c>
      <c r="C75" s="31">
        <f>B75</f>
        <v>5</v>
      </c>
      <c r="D75" s="111"/>
      <c r="E75" s="103"/>
      <c r="F75" s="54"/>
      <c r="G75" s="54">
        <v>5</v>
      </c>
      <c r="H75" s="54"/>
      <c r="I75" s="54"/>
      <c r="J75" s="54"/>
      <c r="K75" s="54"/>
      <c r="L75" s="103"/>
      <c r="M75" s="54"/>
      <c r="N75" s="54"/>
      <c r="O75" s="54"/>
    </row>
    <row r="76" spans="1:15" ht="21.1">
      <c r="A76" s="46" t="s">
        <v>292</v>
      </c>
      <c r="B76" s="88"/>
      <c r="C76" s="64"/>
      <c r="D76" s="110"/>
      <c r="E76" s="93" t="s">
        <v>293</v>
      </c>
      <c r="F76" s="50" t="s">
        <v>300</v>
      </c>
      <c r="G76" s="50">
        <v>14</v>
      </c>
      <c r="H76" s="50"/>
      <c r="I76" s="50" t="s">
        <v>326</v>
      </c>
      <c r="J76" s="50">
        <v>22</v>
      </c>
      <c r="K76" s="50">
        <v>11</v>
      </c>
      <c r="L76" s="93">
        <v>23</v>
      </c>
      <c r="M76" s="50"/>
      <c r="N76" s="50"/>
      <c r="O76" s="50"/>
    </row>
    <row r="77" spans="1:15">
      <c r="A77" s="47" t="s">
        <v>21</v>
      </c>
      <c r="B77" s="88">
        <f>SUM(D77:O77)</f>
        <v>5</v>
      </c>
      <c r="C77" s="30">
        <f>B77+6</f>
        <v>11</v>
      </c>
      <c r="D77" s="110"/>
      <c r="E77" s="93">
        <v>1</v>
      </c>
      <c r="F77" s="50">
        <v>1</v>
      </c>
      <c r="G77" s="50">
        <v>1</v>
      </c>
      <c r="H77" s="50"/>
      <c r="I77" s="50">
        <v>1</v>
      </c>
      <c r="J77" s="50"/>
      <c r="K77" s="50">
        <v>1</v>
      </c>
      <c r="L77" s="93"/>
      <c r="M77" s="50"/>
      <c r="N77" s="50"/>
      <c r="O77" s="50"/>
    </row>
    <row r="78" spans="1:15">
      <c r="A78" s="47" t="s">
        <v>22</v>
      </c>
      <c r="B78" s="88">
        <f>SUM(D78:O78)</f>
        <v>2</v>
      </c>
      <c r="C78" s="30">
        <f>B78+10</f>
        <v>12</v>
      </c>
      <c r="D78" s="110"/>
      <c r="E78" s="93"/>
      <c r="F78" s="50"/>
      <c r="G78" s="50"/>
      <c r="H78" s="50"/>
      <c r="I78" s="50"/>
      <c r="J78" s="50">
        <v>1</v>
      </c>
      <c r="K78" s="50"/>
      <c r="L78" s="93">
        <v>1</v>
      </c>
      <c r="M78" s="50"/>
      <c r="N78" s="50"/>
      <c r="O78" s="50"/>
    </row>
    <row r="79" spans="1:15">
      <c r="A79" s="47" t="s">
        <v>23</v>
      </c>
      <c r="B79" s="88">
        <f>B77+B78</f>
        <v>7</v>
      </c>
      <c r="C79" s="30">
        <f>C77+C78</f>
        <v>23</v>
      </c>
      <c r="D79" s="110"/>
      <c r="E79" s="93"/>
      <c r="F79" s="50"/>
      <c r="G79" s="50"/>
      <c r="H79" s="50"/>
      <c r="I79" s="50"/>
      <c r="J79" s="50"/>
      <c r="K79" s="50"/>
      <c r="L79" s="93"/>
      <c r="M79" s="50"/>
      <c r="N79" s="50"/>
      <c r="O79" s="50"/>
    </row>
    <row r="80" spans="1:15">
      <c r="A80" s="47" t="s">
        <v>24</v>
      </c>
      <c r="B80" s="88">
        <f>SUM(D80:O80)</f>
        <v>1</v>
      </c>
      <c r="C80" s="30">
        <f>B80+2</f>
        <v>3</v>
      </c>
      <c r="D80" s="110"/>
      <c r="E80" s="93"/>
      <c r="F80" s="50"/>
      <c r="G80" s="50"/>
      <c r="H80" s="50"/>
      <c r="I80" s="50"/>
      <c r="J80" s="50"/>
      <c r="K80" s="50">
        <v>1</v>
      </c>
      <c r="L80" s="93"/>
      <c r="M80" s="50"/>
      <c r="N80" s="50"/>
      <c r="O80" s="50"/>
    </row>
    <row r="81" spans="1:15" ht="16.3" thickBot="1">
      <c r="A81" s="52" t="s">
        <v>25</v>
      </c>
      <c r="B81" s="88">
        <f>SUM(D81:O81)</f>
        <v>5</v>
      </c>
      <c r="C81" s="31">
        <f>B81+10</f>
        <v>15</v>
      </c>
      <c r="D81" s="111"/>
      <c r="E81" s="103"/>
      <c r="F81" s="54"/>
      <c r="G81" s="54"/>
      <c r="H81" s="54"/>
      <c r="I81" s="54"/>
      <c r="J81" s="54"/>
      <c r="K81" s="54">
        <v>5</v>
      </c>
      <c r="L81" s="103"/>
      <c r="M81" s="54"/>
      <c r="N81" s="54"/>
      <c r="O81" s="54"/>
    </row>
    <row r="82" spans="1:15" ht="21.1">
      <c r="A82" s="46" t="s">
        <v>240</v>
      </c>
      <c r="B82" s="88"/>
      <c r="C82" s="64"/>
      <c r="D82" s="110"/>
      <c r="E82" s="93" t="s">
        <v>323</v>
      </c>
      <c r="F82" s="50" t="s">
        <v>307</v>
      </c>
      <c r="G82" s="50">
        <v>10</v>
      </c>
      <c r="H82" s="50" t="s">
        <v>307</v>
      </c>
      <c r="I82" s="50"/>
      <c r="J82" s="50"/>
      <c r="K82" s="50" t="s">
        <v>307</v>
      </c>
      <c r="L82" s="93">
        <v>10</v>
      </c>
      <c r="M82" s="50" t="s">
        <v>307</v>
      </c>
      <c r="N82" s="50">
        <v>10</v>
      </c>
      <c r="O82" s="50" t="s">
        <v>307</v>
      </c>
    </row>
    <row r="83" spans="1:15">
      <c r="A83" s="47" t="s">
        <v>21</v>
      </c>
      <c r="B83" s="88">
        <f>SUM(D83:O83)</f>
        <v>9</v>
      </c>
      <c r="C83" s="30">
        <f>B83+50</f>
        <v>59</v>
      </c>
      <c r="D83" s="110"/>
      <c r="E83" s="93">
        <v>1</v>
      </c>
      <c r="F83" s="50">
        <v>1</v>
      </c>
      <c r="G83" s="50">
        <v>1</v>
      </c>
      <c r="H83" s="50">
        <v>1</v>
      </c>
      <c r="I83" s="50"/>
      <c r="J83" s="50"/>
      <c r="K83" s="50">
        <v>1</v>
      </c>
      <c r="L83" s="93">
        <v>1</v>
      </c>
      <c r="M83" s="50">
        <v>1</v>
      </c>
      <c r="N83" s="50">
        <v>1</v>
      </c>
      <c r="O83" s="50">
        <v>1</v>
      </c>
    </row>
    <row r="84" spans="1:15">
      <c r="A84" s="47" t="s">
        <v>22</v>
      </c>
      <c r="B84" s="88">
        <f>SUM(D84:O84)</f>
        <v>0</v>
      </c>
      <c r="C84" s="30">
        <f>B84+1</f>
        <v>1</v>
      </c>
      <c r="D84" s="110"/>
      <c r="E84" s="93"/>
      <c r="F84" s="50"/>
      <c r="G84" s="50"/>
      <c r="H84" s="50"/>
      <c r="I84" s="50"/>
      <c r="J84" s="50"/>
      <c r="K84" s="50"/>
      <c r="L84" s="93"/>
      <c r="M84" s="50"/>
      <c r="N84" s="50"/>
      <c r="O84" s="50"/>
    </row>
    <row r="85" spans="1:15">
      <c r="A85" s="47" t="s">
        <v>23</v>
      </c>
      <c r="B85" s="88">
        <f>B83+B84</f>
        <v>9</v>
      </c>
      <c r="C85" s="30">
        <f>C83+C84</f>
        <v>60</v>
      </c>
      <c r="D85" s="110"/>
      <c r="E85" s="93"/>
      <c r="F85" s="50"/>
      <c r="G85" s="50"/>
      <c r="H85" s="50"/>
      <c r="I85" s="50"/>
      <c r="J85" s="50"/>
      <c r="K85" s="50"/>
      <c r="L85" s="93"/>
      <c r="M85" s="50"/>
      <c r="N85" s="50"/>
      <c r="O85" s="50"/>
    </row>
    <row r="86" spans="1:15">
      <c r="A86" s="47" t="s">
        <v>24</v>
      </c>
      <c r="B86" s="88">
        <f>SUM(D86:O86)</f>
        <v>3</v>
      </c>
      <c r="C86" s="30">
        <f>B86+18</f>
        <v>21</v>
      </c>
      <c r="D86" s="110"/>
      <c r="E86" s="93"/>
      <c r="F86" s="50"/>
      <c r="G86" s="50">
        <v>2</v>
      </c>
      <c r="H86" s="50"/>
      <c r="I86" s="50"/>
      <c r="J86" s="50"/>
      <c r="K86" s="50"/>
      <c r="L86" s="93">
        <v>1</v>
      </c>
      <c r="M86" s="50"/>
      <c r="N86" s="50"/>
      <c r="O86" s="50"/>
    </row>
    <row r="87" spans="1:15">
      <c r="A87" s="27" t="s">
        <v>29</v>
      </c>
      <c r="B87" s="88"/>
      <c r="C87" s="30"/>
      <c r="D87" s="110"/>
      <c r="E87" s="93">
        <v>7</v>
      </c>
      <c r="F87" s="50">
        <v>3</v>
      </c>
      <c r="G87" s="50">
        <v>5</v>
      </c>
      <c r="H87" s="50">
        <v>2</v>
      </c>
      <c r="I87" s="50"/>
      <c r="J87" s="50"/>
      <c r="K87" s="50">
        <v>6</v>
      </c>
      <c r="L87" s="93">
        <v>1</v>
      </c>
      <c r="M87" s="50">
        <v>3</v>
      </c>
      <c r="N87" s="50">
        <v>4</v>
      </c>
      <c r="O87" s="50">
        <v>7</v>
      </c>
    </row>
    <row r="88" spans="1:15">
      <c r="A88" s="27" t="s">
        <v>30</v>
      </c>
      <c r="B88" s="88"/>
      <c r="C88" s="30"/>
      <c r="D88" s="110"/>
      <c r="E88" s="93">
        <v>8</v>
      </c>
      <c r="F88" s="50">
        <v>4</v>
      </c>
      <c r="G88" s="50">
        <v>6</v>
      </c>
      <c r="H88" s="50">
        <v>2</v>
      </c>
      <c r="I88" s="50"/>
      <c r="J88" s="50"/>
      <c r="K88" s="50">
        <v>7</v>
      </c>
      <c r="L88" s="93">
        <v>3</v>
      </c>
      <c r="M88" s="50">
        <v>4</v>
      </c>
      <c r="N88" s="50">
        <v>5</v>
      </c>
      <c r="O88" s="50">
        <v>8</v>
      </c>
    </row>
    <row r="89" spans="1:15" ht="16.3" thickBot="1">
      <c r="A89" s="52" t="s">
        <v>25</v>
      </c>
      <c r="B89" s="88">
        <f>SUM(D89:O89)</f>
        <v>104</v>
      </c>
      <c r="C89" s="31">
        <f>B89+358</f>
        <v>462</v>
      </c>
      <c r="D89" s="111"/>
      <c r="E89" s="103">
        <v>18</v>
      </c>
      <c r="F89" s="54">
        <v>8</v>
      </c>
      <c r="G89" s="54">
        <v>21</v>
      </c>
      <c r="H89" s="54">
        <v>5</v>
      </c>
      <c r="I89" s="54"/>
      <c r="J89" s="54"/>
      <c r="K89" s="54">
        <v>12</v>
      </c>
      <c r="L89" s="103">
        <v>7</v>
      </c>
      <c r="M89" s="54">
        <v>6</v>
      </c>
      <c r="N89" s="54">
        <v>8</v>
      </c>
      <c r="O89" s="54">
        <v>19</v>
      </c>
    </row>
    <row r="90" spans="1:15" ht="21.1">
      <c r="A90" s="46" t="s">
        <v>241</v>
      </c>
      <c r="B90" s="88"/>
      <c r="C90" s="64"/>
      <c r="D90" s="110"/>
      <c r="E90" s="93" t="s">
        <v>283</v>
      </c>
      <c r="F90" s="50" t="s">
        <v>325</v>
      </c>
      <c r="G90" s="50"/>
      <c r="H90" s="50"/>
      <c r="I90" s="50"/>
      <c r="J90" s="50"/>
      <c r="K90" s="50">
        <v>22</v>
      </c>
      <c r="L90" s="93">
        <v>22</v>
      </c>
      <c r="M90" s="50">
        <v>22</v>
      </c>
      <c r="N90" s="50">
        <v>22</v>
      </c>
      <c r="O90" s="50">
        <v>22</v>
      </c>
    </row>
    <row r="91" spans="1:15">
      <c r="A91" s="47" t="s">
        <v>21</v>
      </c>
      <c r="B91" s="88">
        <f>SUM(D91:O91)</f>
        <v>1</v>
      </c>
      <c r="C91" s="30">
        <f>B91+12</f>
        <v>13</v>
      </c>
      <c r="D91" s="110"/>
      <c r="E91" s="93"/>
      <c r="F91" s="50">
        <v>1</v>
      </c>
      <c r="G91" s="50"/>
      <c r="H91" s="50"/>
      <c r="I91" s="50"/>
      <c r="J91" s="50"/>
      <c r="K91" s="50"/>
      <c r="L91" s="93"/>
      <c r="M91" s="50"/>
      <c r="N91" s="50"/>
      <c r="O91" s="50"/>
    </row>
    <row r="92" spans="1:15">
      <c r="A92" s="47" t="s">
        <v>22</v>
      </c>
      <c r="B92" s="88">
        <f>SUM(D92:O92)</f>
        <v>6</v>
      </c>
      <c r="C92" s="30">
        <f>B92</f>
        <v>6</v>
      </c>
      <c r="D92" s="110"/>
      <c r="E92" s="93">
        <v>1</v>
      </c>
      <c r="F92" s="50"/>
      <c r="G92" s="50"/>
      <c r="H92" s="50"/>
      <c r="I92" s="50"/>
      <c r="J92" s="50"/>
      <c r="K92" s="50">
        <v>1</v>
      </c>
      <c r="L92" s="93">
        <v>1</v>
      </c>
      <c r="M92" s="50">
        <v>1</v>
      </c>
      <c r="N92" s="50">
        <v>1</v>
      </c>
      <c r="O92" s="50">
        <v>1</v>
      </c>
    </row>
    <row r="93" spans="1:15">
      <c r="A93" s="47" t="s">
        <v>23</v>
      </c>
      <c r="B93" s="88">
        <f>B91+B92</f>
        <v>7</v>
      </c>
      <c r="C93" s="30">
        <f>C91+C92</f>
        <v>19</v>
      </c>
      <c r="D93" s="110"/>
      <c r="E93" s="93"/>
      <c r="F93" s="50"/>
      <c r="G93" s="50"/>
      <c r="H93" s="50"/>
      <c r="I93" s="50"/>
      <c r="J93" s="50"/>
      <c r="K93" s="50"/>
      <c r="L93" s="93"/>
      <c r="M93" s="50"/>
      <c r="N93" s="50"/>
      <c r="O93" s="50"/>
    </row>
    <row r="94" spans="1:15">
      <c r="A94" s="47" t="s">
        <v>24</v>
      </c>
      <c r="B94" s="88">
        <f>SUM(D94:O94)</f>
        <v>0</v>
      </c>
      <c r="C94" s="30">
        <f>B94+1</f>
        <v>1</v>
      </c>
      <c r="D94" s="110"/>
      <c r="E94" s="93"/>
      <c r="F94" s="50"/>
      <c r="G94" s="50"/>
      <c r="H94" s="50"/>
      <c r="I94" s="50"/>
      <c r="J94" s="50"/>
      <c r="K94" s="50"/>
      <c r="L94" s="93"/>
      <c r="M94" s="50"/>
      <c r="N94" s="50"/>
      <c r="O94" s="50"/>
    </row>
    <row r="95" spans="1:15">
      <c r="A95" s="27" t="s">
        <v>29</v>
      </c>
      <c r="B95" s="88"/>
      <c r="C95" s="30"/>
      <c r="D95" s="110"/>
      <c r="E95" s="93"/>
      <c r="F95" s="50"/>
      <c r="G95" s="50"/>
      <c r="H95" s="50"/>
      <c r="I95" s="50"/>
      <c r="J95" s="50"/>
      <c r="K95" s="50">
        <v>0</v>
      </c>
      <c r="L95" s="93"/>
      <c r="M95" s="50">
        <v>1</v>
      </c>
      <c r="N95" s="50"/>
      <c r="O95" s="50"/>
    </row>
    <row r="96" spans="1:15">
      <c r="A96" s="27" t="s">
        <v>30</v>
      </c>
      <c r="B96" s="88"/>
      <c r="C96" s="30"/>
      <c r="D96" s="110"/>
      <c r="E96" s="93"/>
      <c r="F96" s="50"/>
      <c r="G96" s="50"/>
      <c r="H96" s="50"/>
      <c r="I96" s="50"/>
      <c r="J96" s="50"/>
      <c r="K96" s="50">
        <v>2</v>
      </c>
      <c r="L96" s="93"/>
      <c r="M96" s="50">
        <v>1</v>
      </c>
      <c r="N96" s="50"/>
      <c r="O96" s="50"/>
    </row>
    <row r="97" spans="1:15" ht="16.3" thickBot="1">
      <c r="A97" s="52" t="s">
        <v>25</v>
      </c>
      <c r="B97" s="88">
        <f>SUM(D97:O97)</f>
        <v>3</v>
      </c>
      <c r="C97" s="31">
        <f>B97+93</f>
        <v>96</v>
      </c>
      <c r="D97" s="111"/>
      <c r="E97" s="103"/>
      <c r="F97" s="54"/>
      <c r="G97" s="54"/>
      <c r="H97" s="54"/>
      <c r="I97" s="54"/>
      <c r="J97" s="54"/>
      <c r="K97" s="54"/>
      <c r="L97" s="103"/>
      <c r="M97" s="54">
        <v>3</v>
      </c>
      <c r="N97" s="54"/>
      <c r="O97" s="54"/>
    </row>
    <row r="98" spans="1:15" ht="21.1">
      <c r="A98" s="46" t="s">
        <v>122</v>
      </c>
      <c r="B98" s="88"/>
      <c r="C98" s="64"/>
      <c r="D98" s="110"/>
      <c r="E98" s="93">
        <v>11</v>
      </c>
      <c r="F98" s="50">
        <v>21</v>
      </c>
      <c r="G98" s="50">
        <v>11</v>
      </c>
      <c r="H98" s="50" t="s">
        <v>300</v>
      </c>
      <c r="I98" s="50">
        <v>9</v>
      </c>
      <c r="J98" s="50">
        <v>9</v>
      </c>
      <c r="K98" s="50"/>
      <c r="L98" s="93" t="s">
        <v>300</v>
      </c>
      <c r="M98" s="50" t="s">
        <v>300</v>
      </c>
      <c r="N98" s="50" t="s">
        <v>399</v>
      </c>
      <c r="O98" s="50">
        <v>21</v>
      </c>
    </row>
    <row r="99" spans="1:15">
      <c r="A99" s="47" t="s">
        <v>21</v>
      </c>
      <c r="B99" s="88">
        <f>SUM(D99:O99)+96</f>
        <v>104</v>
      </c>
      <c r="C99" s="30">
        <f>B99</f>
        <v>104</v>
      </c>
      <c r="D99" s="110"/>
      <c r="E99" s="93">
        <v>1</v>
      </c>
      <c r="F99" s="50"/>
      <c r="G99" s="50">
        <v>1</v>
      </c>
      <c r="H99" s="50">
        <v>1</v>
      </c>
      <c r="I99" s="50">
        <v>1</v>
      </c>
      <c r="J99" s="50">
        <v>1</v>
      </c>
      <c r="K99" s="50"/>
      <c r="L99" s="93">
        <v>1</v>
      </c>
      <c r="M99" s="50">
        <v>1</v>
      </c>
      <c r="N99" s="50">
        <v>1</v>
      </c>
      <c r="O99" s="50"/>
    </row>
    <row r="100" spans="1:15">
      <c r="A100" s="47" t="s">
        <v>22</v>
      </c>
      <c r="B100" s="88">
        <f>SUM(D100:O100)+10</f>
        <v>12</v>
      </c>
      <c r="C100" s="30">
        <f>B100</f>
        <v>12</v>
      </c>
      <c r="D100" s="110"/>
      <c r="E100" s="93"/>
      <c r="F100" s="50">
        <v>1</v>
      </c>
      <c r="G100" s="50"/>
      <c r="H100" s="50"/>
      <c r="I100" s="50"/>
      <c r="J100" s="50"/>
      <c r="K100" s="50"/>
      <c r="L100" s="93"/>
      <c r="M100" s="50"/>
      <c r="N100" s="50"/>
      <c r="O100" s="50">
        <v>1</v>
      </c>
    </row>
    <row r="101" spans="1:15">
      <c r="A101" s="47" t="s">
        <v>23</v>
      </c>
      <c r="B101" s="88">
        <f>B99+B100</f>
        <v>116</v>
      </c>
      <c r="C101" s="30">
        <f>C99+C100</f>
        <v>116</v>
      </c>
      <c r="D101" s="110"/>
      <c r="E101" s="93"/>
      <c r="F101" s="50"/>
      <c r="G101" s="50"/>
      <c r="H101" s="50"/>
      <c r="I101" s="50"/>
      <c r="J101" s="50"/>
      <c r="K101" s="50"/>
      <c r="L101" s="93"/>
      <c r="M101" s="50"/>
      <c r="N101" s="50"/>
      <c r="O101" s="50"/>
    </row>
    <row r="102" spans="1:15">
      <c r="A102" s="47" t="s">
        <v>24</v>
      </c>
      <c r="B102" s="88">
        <f>SUM(D102:O102)+22</f>
        <v>23</v>
      </c>
      <c r="C102" s="30">
        <f>B102</f>
        <v>23</v>
      </c>
      <c r="D102" s="110"/>
      <c r="E102" s="93">
        <v>1</v>
      </c>
      <c r="F102" s="50"/>
      <c r="G102" s="50"/>
      <c r="H102" s="50"/>
      <c r="I102" s="50"/>
      <c r="J102" s="50"/>
      <c r="K102" s="50"/>
      <c r="L102" s="93"/>
      <c r="M102" s="50"/>
      <c r="N102" s="50"/>
      <c r="O102" s="50"/>
    </row>
    <row r="103" spans="1:15" ht="16.3" thickBot="1">
      <c r="A103" s="52" t="s">
        <v>25</v>
      </c>
      <c r="B103" s="88">
        <f>SUM(D103:O103)+128</f>
        <v>133</v>
      </c>
      <c r="C103" s="31">
        <f>B103</f>
        <v>133</v>
      </c>
      <c r="D103" s="111"/>
      <c r="E103" s="103">
        <v>5</v>
      </c>
      <c r="F103" s="54"/>
      <c r="G103" s="54"/>
      <c r="H103" s="54"/>
      <c r="I103" s="54"/>
      <c r="J103" s="54"/>
      <c r="K103" s="54"/>
      <c r="L103" s="103"/>
      <c r="M103" s="54"/>
      <c r="N103" s="54"/>
      <c r="O103" s="54"/>
    </row>
    <row r="104" spans="1:15" ht="21.1">
      <c r="A104" s="46" t="s">
        <v>242</v>
      </c>
      <c r="B104" s="88"/>
      <c r="C104" s="64"/>
      <c r="D104" s="110"/>
      <c r="E104" s="93" t="s">
        <v>262</v>
      </c>
      <c r="F104" s="50">
        <v>9</v>
      </c>
      <c r="G104" s="50" t="s">
        <v>303</v>
      </c>
      <c r="H104" s="50">
        <v>9</v>
      </c>
      <c r="I104" s="50">
        <v>10</v>
      </c>
      <c r="J104" s="50">
        <v>10</v>
      </c>
      <c r="K104" s="50" t="s">
        <v>303</v>
      </c>
      <c r="L104" s="93">
        <v>9</v>
      </c>
      <c r="M104" s="50">
        <v>9</v>
      </c>
      <c r="N104" s="50">
        <v>9</v>
      </c>
      <c r="O104" s="50" t="s">
        <v>303</v>
      </c>
    </row>
    <row r="105" spans="1:15">
      <c r="A105" s="47" t="s">
        <v>21</v>
      </c>
      <c r="B105" s="88">
        <f>SUM(D105:O105)</f>
        <v>11</v>
      </c>
      <c r="C105" s="30">
        <f>B105+26</f>
        <v>37</v>
      </c>
      <c r="D105" s="110"/>
      <c r="E105" s="93">
        <v>1</v>
      </c>
      <c r="F105" s="50">
        <v>1</v>
      </c>
      <c r="G105" s="50">
        <v>1</v>
      </c>
      <c r="H105" s="50">
        <v>1</v>
      </c>
      <c r="I105" s="50">
        <v>1</v>
      </c>
      <c r="J105" s="50">
        <v>1</v>
      </c>
      <c r="K105" s="50">
        <v>1</v>
      </c>
      <c r="L105" s="93">
        <v>1</v>
      </c>
      <c r="M105" s="50">
        <v>1</v>
      </c>
      <c r="N105" s="50">
        <v>1</v>
      </c>
      <c r="O105" s="50">
        <v>1</v>
      </c>
    </row>
    <row r="106" spans="1:15">
      <c r="A106" s="47" t="s">
        <v>22</v>
      </c>
      <c r="B106" s="88">
        <f>SUM(D106:O106)</f>
        <v>0</v>
      </c>
      <c r="C106" s="30">
        <f>B106+1</f>
        <v>1</v>
      </c>
      <c r="D106" s="110"/>
      <c r="E106" s="93"/>
      <c r="F106" s="50"/>
      <c r="G106" s="50"/>
      <c r="H106" s="50"/>
      <c r="I106" s="50"/>
      <c r="J106" s="50"/>
      <c r="K106" s="50"/>
      <c r="L106" s="93"/>
      <c r="M106" s="50"/>
      <c r="N106" s="50"/>
      <c r="O106" s="50"/>
    </row>
    <row r="107" spans="1:15">
      <c r="A107" s="47" t="s">
        <v>23</v>
      </c>
      <c r="B107" s="88">
        <f>B105+B106</f>
        <v>11</v>
      </c>
      <c r="C107" s="30">
        <f>C105+C106</f>
        <v>38</v>
      </c>
      <c r="D107" s="110"/>
      <c r="E107" s="93"/>
      <c r="F107" s="50"/>
      <c r="G107" s="50"/>
      <c r="H107" s="50"/>
      <c r="I107" s="50"/>
      <c r="J107" s="50"/>
      <c r="K107" s="50"/>
      <c r="L107" s="93"/>
      <c r="M107" s="50"/>
      <c r="N107" s="50"/>
      <c r="O107" s="50"/>
    </row>
    <row r="108" spans="1:15">
      <c r="A108" s="47" t="s">
        <v>24</v>
      </c>
      <c r="B108" s="88">
        <f>SUM(D108:O108)</f>
        <v>4</v>
      </c>
      <c r="C108" s="30">
        <f>B108+12</f>
        <v>16</v>
      </c>
      <c r="D108" s="110"/>
      <c r="E108" s="93">
        <v>1</v>
      </c>
      <c r="F108" s="50"/>
      <c r="G108" s="50"/>
      <c r="H108" s="50"/>
      <c r="I108" s="50"/>
      <c r="J108" s="50">
        <v>1</v>
      </c>
      <c r="K108" s="50">
        <v>2</v>
      </c>
      <c r="L108" s="93"/>
      <c r="M108" s="50"/>
      <c r="N108" s="50"/>
      <c r="O108" s="50"/>
    </row>
    <row r="109" spans="1:15" ht="16.3" thickBot="1">
      <c r="A109" s="52" t="s">
        <v>25</v>
      </c>
      <c r="B109" s="88">
        <f>SUM(D109:O109)</f>
        <v>20</v>
      </c>
      <c r="C109" s="31">
        <f>B109+64</f>
        <v>84</v>
      </c>
      <c r="D109" s="111"/>
      <c r="E109" s="103">
        <v>5</v>
      </c>
      <c r="F109" s="54"/>
      <c r="G109" s="54"/>
      <c r="H109" s="54"/>
      <c r="I109" s="54"/>
      <c r="J109" s="54">
        <v>5</v>
      </c>
      <c r="K109" s="54">
        <v>10</v>
      </c>
      <c r="L109" s="103"/>
      <c r="M109" s="54"/>
      <c r="N109" s="54"/>
      <c r="O109" s="54"/>
    </row>
    <row r="110" spans="1:15" ht="21.1">
      <c r="A110" s="46" t="s">
        <v>123</v>
      </c>
      <c r="B110" s="88">
        <f>SUM(D110:O110)</f>
        <v>70</v>
      </c>
      <c r="C110" s="64"/>
      <c r="D110" s="110"/>
      <c r="E110" s="93">
        <v>17</v>
      </c>
      <c r="F110" s="50"/>
      <c r="G110" s="50">
        <v>17</v>
      </c>
      <c r="H110" s="50"/>
      <c r="I110" s="50"/>
      <c r="J110" s="50" t="s">
        <v>296</v>
      </c>
      <c r="K110" s="50">
        <v>18</v>
      </c>
      <c r="L110" s="93">
        <v>18</v>
      </c>
      <c r="M110" s="50"/>
      <c r="N110" s="50"/>
      <c r="O110" s="50"/>
    </row>
    <row r="111" spans="1:15">
      <c r="A111" s="47" t="s">
        <v>21</v>
      </c>
      <c r="B111" s="88">
        <f>SUM(D111:O111)+7</f>
        <v>7</v>
      </c>
      <c r="C111" s="30">
        <f>B111</f>
        <v>7</v>
      </c>
      <c r="D111" s="110"/>
      <c r="E111" s="93"/>
      <c r="F111" s="50"/>
      <c r="G111" s="50"/>
      <c r="H111" s="50"/>
      <c r="I111" s="50"/>
      <c r="J111" s="50"/>
      <c r="K111" s="50"/>
      <c r="L111" s="93"/>
      <c r="M111" s="50"/>
      <c r="N111" s="50"/>
      <c r="O111" s="50"/>
    </row>
    <row r="112" spans="1:15">
      <c r="A112" s="47" t="s">
        <v>22</v>
      </c>
      <c r="B112" s="88">
        <f>SUM(D112:O112)+15</f>
        <v>19</v>
      </c>
      <c r="C112" s="30">
        <f>B112</f>
        <v>19</v>
      </c>
      <c r="D112" s="110"/>
      <c r="E112" s="93">
        <v>1</v>
      </c>
      <c r="F112" s="50"/>
      <c r="G112" s="50">
        <v>1</v>
      </c>
      <c r="H112" s="50"/>
      <c r="I112" s="50"/>
      <c r="J112" s="50"/>
      <c r="K112" s="50">
        <v>1</v>
      </c>
      <c r="L112" s="93">
        <v>1</v>
      </c>
      <c r="M112" s="50"/>
      <c r="N112" s="50"/>
      <c r="O112" s="50"/>
    </row>
    <row r="113" spans="1:15">
      <c r="A113" s="47" t="s">
        <v>23</v>
      </c>
      <c r="B113" s="88">
        <f>B111+B112</f>
        <v>26</v>
      </c>
      <c r="C113" s="30">
        <f>C111+C112</f>
        <v>26</v>
      </c>
      <c r="D113" s="110"/>
      <c r="E113" s="93"/>
      <c r="F113" s="50"/>
      <c r="G113" s="50"/>
      <c r="H113" s="50"/>
      <c r="I113" s="50"/>
      <c r="J113" s="50"/>
      <c r="K113" s="50"/>
      <c r="L113" s="93"/>
      <c r="M113" s="50"/>
      <c r="N113" s="50"/>
      <c r="O113" s="50"/>
    </row>
    <row r="114" spans="1:15">
      <c r="A114" s="47" t="s">
        <v>24</v>
      </c>
      <c r="B114" s="88">
        <f>SUM(D114:O114)+2</f>
        <v>2</v>
      </c>
      <c r="C114" s="30">
        <f>B114</f>
        <v>2</v>
      </c>
      <c r="D114" s="110"/>
      <c r="E114" s="93"/>
      <c r="F114" s="50"/>
      <c r="G114" s="50"/>
      <c r="H114" s="50"/>
      <c r="I114" s="50"/>
      <c r="J114" s="50"/>
      <c r="K114" s="50"/>
      <c r="L114" s="93"/>
      <c r="M114" s="50"/>
      <c r="N114" s="50"/>
      <c r="O114" s="50"/>
    </row>
    <row r="115" spans="1:15" ht="16.3" thickBot="1">
      <c r="A115" s="52" t="s">
        <v>25</v>
      </c>
      <c r="B115" s="88">
        <f>SUM(D115:O115)+10</f>
        <v>10</v>
      </c>
      <c r="C115" s="31">
        <f>B115</f>
        <v>10</v>
      </c>
      <c r="D115" s="111"/>
      <c r="E115" s="103"/>
      <c r="F115" s="54"/>
      <c r="G115" s="54"/>
      <c r="H115" s="54"/>
      <c r="I115" s="54"/>
      <c r="J115" s="54"/>
      <c r="K115" s="54"/>
      <c r="L115" s="103"/>
      <c r="M115" s="54"/>
      <c r="N115" s="54"/>
      <c r="O115" s="54"/>
    </row>
    <row r="116" spans="1:15" ht="21.1">
      <c r="A116" s="46" t="s">
        <v>243</v>
      </c>
      <c r="B116" s="88"/>
      <c r="C116" s="64"/>
      <c r="D116" s="110"/>
      <c r="E116" s="93" t="s">
        <v>253</v>
      </c>
      <c r="F116" s="50" t="s">
        <v>298</v>
      </c>
      <c r="G116" s="50" t="s">
        <v>312</v>
      </c>
      <c r="H116" s="50" t="s">
        <v>346</v>
      </c>
      <c r="I116" s="50" t="s">
        <v>334</v>
      </c>
      <c r="J116" s="50" t="s">
        <v>334</v>
      </c>
      <c r="K116" s="50" t="s">
        <v>334</v>
      </c>
      <c r="L116" s="93" t="s">
        <v>298</v>
      </c>
      <c r="M116" s="50" t="s">
        <v>298</v>
      </c>
      <c r="N116" s="135" t="s">
        <v>398</v>
      </c>
      <c r="O116" s="50" t="s">
        <v>298</v>
      </c>
    </row>
    <row r="117" spans="1:15">
      <c r="A117" s="47" t="s">
        <v>21</v>
      </c>
      <c r="B117" s="88">
        <f>SUM(D117:O117)</f>
        <v>8</v>
      </c>
      <c r="C117" s="30">
        <f>B117+27</f>
        <v>35</v>
      </c>
      <c r="D117" s="110"/>
      <c r="E117" s="93">
        <v>1</v>
      </c>
      <c r="F117" s="50">
        <v>1</v>
      </c>
      <c r="G117" s="50">
        <v>1</v>
      </c>
      <c r="H117" s="50">
        <v>1</v>
      </c>
      <c r="I117" s="50"/>
      <c r="J117" s="50"/>
      <c r="K117" s="50"/>
      <c r="L117" s="93">
        <v>1</v>
      </c>
      <c r="M117" s="50">
        <v>1</v>
      </c>
      <c r="N117" s="50">
        <v>1</v>
      </c>
      <c r="O117" s="50">
        <v>1</v>
      </c>
    </row>
    <row r="118" spans="1:15">
      <c r="A118" s="47" t="s">
        <v>22</v>
      </c>
      <c r="B118" s="88">
        <f>SUM(D118:O118)</f>
        <v>0</v>
      </c>
      <c r="C118" s="30">
        <f>B118+2</f>
        <v>2</v>
      </c>
      <c r="D118" s="110"/>
      <c r="E118" s="93"/>
      <c r="F118" s="50"/>
      <c r="G118" s="50"/>
      <c r="H118" s="50"/>
      <c r="I118" s="50"/>
      <c r="J118" s="50"/>
      <c r="K118" s="50"/>
      <c r="L118" s="93"/>
      <c r="M118" s="50"/>
      <c r="N118" s="50"/>
      <c r="O118" s="50"/>
    </row>
    <row r="119" spans="1:15">
      <c r="A119" s="47" t="s">
        <v>23</v>
      </c>
      <c r="B119" s="88">
        <f>B117+B118</f>
        <v>8</v>
      </c>
      <c r="C119" s="30">
        <f>C117+C118</f>
        <v>37</v>
      </c>
      <c r="D119" s="110"/>
      <c r="E119" s="93"/>
      <c r="F119" s="50"/>
      <c r="G119" s="50"/>
      <c r="H119" s="50"/>
      <c r="I119" s="50"/>
      <c r="J119" s="50"/>
      <c r="K119" s="50"/>
      <c r="L119" s="93"/>
      <c r="M119" s="50"/>
      <c r="N119" s="50"/>
      <c r="O119" s="50"/>
    </row>
    <row r="120" spans="1:15">
      <c r="A120" s="47" t="s">
        <v>24</v>
      </c>
      <c r="B120" s="88">
        <f>SUM(D120:O120)</f>
        <v>2</v>
      </c>
      <c r="C120" s="30">
        <f>B120</f>
        <v>2</v>
      </c>
      <c r="D120" s="110"/>
      <c r="E120" s="93">
        <v>1</v>
      </c>
      <c r="F120" s="50">
        <v>1</v>
      </c>
      <c r="G120" s="50"/>
      <c r="H120" s="50"/>
      <c r="I120" s="50"/>
      <c r="J120" s="50"/>
      <c r="K120" s="50"/>
      <c r="L120" s="93"/>
      <c r="M120" s="50"/>
      <c r="N120" s="50"/>
      <c r="O120" s="50"/>
    </row>
    <row r="121" spans="1:15" ht="16.3" thickBot="1">
      <c r="A121" s="52" t="s">
        <v>25</v>
      </c>
      <c r="B121" s="88">
        <f>SUM(D121:O121)</f>
        <v>10</v>
      </c>
      <c r="C121" s="31">
        <f>B121</f>
        <v>10</v>
      </c>
      <c r="D121" s="111"/>
      <c r="E121" s="103">
        <v>5</v>
      </c>
      <c r="F121" s="54">
        <v>5</v>
      </c>
      <c r="G121" s="54"/>
      <c r="H121" s="54"/>
      <c r="I121" s="54"/>
      <c r="J121" s="54"/>
      <c r="K121" s="54"/>
      <c r="L121" s="103"/>
      <c r="M121" s="54"/>
      <c r="N121" s="54"/>
      <c r="O121" s="54"/>
    </row>
    <row r="122" spans="1:15" ht="21.1">
      <c r="A122" s="46" t="s">
        <v>244</v>
      </c>
      <c r="B122" s="88"/>
      <c r="C122" s="64"/>
      <c r="D122" s="110"/>
      <c r="E122" s="93" t="s">
        <v>296</v>
      </c>
      <c r="F122" s="50" t="s">
        <v>330</v>
      </c>
      <c r="G122" s="50">
        <v>18</v>
      </c>
      <c r="H122" s="50">
        <v>17</v>
      </c>
      <c r="I122" s="50" t="s">
        <v>298</v>
      </c>
      <c r="J122" s="50" t="s">
        <v>298</v>
      </c>
      <c r="K122" s="50" t="s">
        <v>312</v>
      </c>
      <c r="L122" s="93">
        <v>17</v>
      </c>
      <c r="M122" s="50">
        <v>18</v>
      </c>
      <c r="N122" s="50">
        <v>17</v>
      </c>
      <c r="O122" s="50">
        <v>17</v>
      </c>
    </row>
    <row r="123" spans="1:15">
      <c r="A123" s="47" t="s">
        <v>21</v>
      </c>
      <c r="B123" s="88">
        <f>SUM(D123:O123)</f>
        <v>3</v>
      </c>
      <c r="C123" s="30">
        <f>B123+16</f>
        <v>19</v>
      </c>
      <c r="D123" s="110"/>
      <c r="E123" s="93"/>
      <c r="F123" s="50"/>
      <c r="G123" s="50"/>
      <c r="H123" s="50"/>
      <c r="I123" s="50">
        <v>1</v>
      </c>
      <c r="J123" s="50">
        <v>1</v>
      </c>
      <c r="K123" s="50">
        <v>1</v>
      </c>
      <c r="L123" s="93"/>
      <c r="M123" s="50"/>
      <c r="N123" s="50"/>
      <c r="O123" s="50"/>
    </row>
    <row r="124" spans="1:15">
      <c r="A124" s="47" t="s">
        <v>22</v>
      </c>
      <c r="B124" s="88">
        <f>SUM(D124:O124)+3</f>
        <v>10</v>
      </c>
      <c r="C124" s="30">
        <f>B124+58</f>
        <v>68</v>
      </c>
      <c r="D124" s="110"/>
      <c r="E124" s="93"/>
      <c r="F124" s="50">
        <v>1</v>
      </c>
      <c r="G124" s="50">
        <v>1</v>
      </c>
      <c r="H124" s="50">
        <v>1</v>
      </c>
      <c r="I124" s="50"/>
      <c r="J124" s="50"/>
      <c r="K124" s="50"/>
      <c r="L124" s="93">
        <v>1</v>
      </c>
      <c r="M124" s="50">
        <v>1</v>
      </c>
      <c r="N124" s="50">
        <v>1</v>
      </c>
      <c r="O124" s="50">
        <v>1</v>
      </c>
    </row>
    <row r="125" spans="1:15">
      <c r="A125" s="47" t="s">
        <v>23</v>
      </c>
      <c r="B125" s="88">
        <f>B123+B124</f>
        <v>13</v>
      </c>
      <c r="C125" s="30">
        <f>C123+C124</f>
        <v>87</v>
      </c>
      <c r="D125" s="110"/>
      <c r="E125" s="93"/>
      <c r="F125" s="50"/>
      <c r="G125" s="50"/>
      <c r="H125" s="50"/>
      <c r="I125" s="50"/>
      <c r="J125" s="50"/>
      <c r="K125" s="50"/>
      <c r="L125" s="93"/>
      <c r="M125" s="50"/>
      <c r="N125" s="50"/>
      <c r="O125" s="50"/>
    </row>
    <row r="126" spans="1:15">
      <c r="A126" s="47" t="s">
        <v>24</v>
      </c>
      <c r="B126" s="88">
        <f>SUM(D126:O126)</f>
        <v>0</v>
      </c>
      <c r="C126" s="30">
        <f>B126+4</f>
        <v>4</v>
      </c>
      <c r="D126" s="110"/>
      <c r="E126" s="93"/>
      <c r="F126" s="50"/>
      <c r="G126" s="50"/>
      <c r="H126" s="50"/>
      <c r="I126" s="50"/>
      <c r="J126" s="50"/>
      <c r="K126" s="50"/>
      <c r="L126" s="93"/>
      <c r="M126" s="50"/>
      <c r="N126" s="50"/>
      <c r="O126" s="50"/>
    </row>
    <row r="127" spans="1:15" ht="16.3" thickBot="1">
      <c r="A127" s="52" t="s">
        <v>25</v>
      </c>
      <c r="B127" s="88">
        <f>SUM(D127:O127)</f>
        <v>0</v>
      </c>
      <c r="C127" s="31">
        <f>B127+22</f>
        <v>22</v>
      </c>
      <c r="D127" s="111"/>
      <c r="E127" s="103"/>
      <c r="F127" s="54"/>
      <c r="G127" s="54"/>
      <c r="H127" s="54"/>
      <c r="I127" s="54"/>
      <c r="J127" s="54"/>
      <c r="K127" s="54"/>
      <c r="L127" s="103"/>
      <c r="M127" s="54"/>
      <c r="N127" s="54"/>
      <c r="O127" s="54"/>
    </row>
    <row r="128" spans="1:15" ht="21.1">
      <c r="A128" s="46" t="s">
        <v>68</v>
      </c>
      <c r="B128" s="88"/>
      <c r="C128" s="64"/>
      <c r="D128" s="110"/>
      <c r="E128" s="93" t="s">
        <v>255</v>
      </c>
      <c r="F128" s="50">
        <v>3</v>
      </c>
      <c r="G128" s="50">
        <v>3</v>
      </c>
      <c r="H128" s="50" t="s">
        <v>271</v>
      </c>
      <c r="I128" s="50" t="s">
        <v>271</v>
      </c>
      <c r="J128" s="50"/>
      <c r="K128" s="50"/>
      <c r="L128" s="93"/>
      <c r="M128" s="50"/>
      <c r="N128" s="50"/>
      <c r="O128" s="50"/>
    </row>
    <row r="129" spans="1:15">
      <c r="A129" s="47" t="s">
        <v>21</v>
      </c>
      <c r="B129" s="88">
        <f>SUM(D129:O129)</f>
        <v>5</v>
      </c>
      <c r="C129" s="30">
        <f>B129+9</f>
        <v>14</v>
      </c>
      <c r="D129" s="110"/>
      <c r="E129" s="93">
        <v>1</v>
      </c>
      <c r="F129" s="50">
        <v>1</v>
      </c>
      <c r="G129" s="50">
        <v>1</v>
      </c>
      <c r="H129" s="50">
        <v>1</v>
      </c>
      <c r="I129" s="50">
        <v>1</v>
      </c>
      <c r="J129" s="50"/>
      <c r="K129" s="50"/>
      <c r="L129" s="93"/>
      <c r="M129" s="50"/>
      <c r="N129" s="50"/>
      <c r="O129" s="50"/>
    </row>
    <row r="130" spans="1:15">
      <c r="A130" s="47" t="s">
        <v>22</v>
      </c>
      <c r="B130" s="88">
        <f>SUM(D130:O130)</f>
        <v>0</v>
      </c>
      <c r="C130" s="30">
        <f>B130+20</f>
        <v>20</v>
      </c>
      <c r="D130" s="110"/>
      <c r="E130" s="93"/>
      <c r="F130" s="50"/>
      <c r="G130" s="50"/>
      <c r="H130" s="50"/>
      <c r="I130" s="50"/>
      <c r="J130" s="50"/>
      <c r="K130" s="50"/>
      <c r="L130" s="93"/>
      <c r="M130" s="50"/>
      <c r="N130" s="50"/>
      <c r="O130" s="50"/>
    </row>
    <row r="131" spans="1:15">
      <c r="A131" s="47" t="s">
        <v>23</v>
      </c>
      <c r="B131" s="88">
        <f>B129+B130</f>
        <v>5</v>
      </c>
      <c r="C131" s="30">
        <f>C129+C130</f>
        <v>34</v>
      </c>
      <c r="D131" s="110"/>
      <c r="E131" s="93"/>
      <c r="F131" s="50"/>
      <c r="G131" s="50"/>
      <c r="H131" s="50"/>
      <c r="I131" s="50"/>
      <c r="J131" s="50"/>
      <c r="K131" s="50"/>
      <c r="L131" s="93"/>
      <c r="M131" s="50"/>
      <c r="N131" s="50"/>
      <c r="O131" s="50"/>
    </row>
    <row r="132" spans="1:15">
      <c r="A132" s="47" t="s">
        <v>24</v>
      </c>
      <c r="B132" s="88">
        <f>SUM(D132:O132)</f>
        <v>0</v>
      </c>
      <c r="C132" s="30">
        <f>B132+1</f>
        <v>1</v>
      </c>
      <c r="D132" s="110"/>
      <c r="E132" s="93"/>
      <c r="F132" s="50"/>
      <c r="G132" s="50"/>
      <c r="H132" s="50"/>
      <c r="I132" s="50"/>
      <c r="J132" s="50"/>
      <c r="K132" s="50"/>
      <c r="L132" s="93"/>
      <c r="M132" s="50"/>
      <c r="N132" s="50"/>
      <c r="O132" s="50"/>
    </row>
    <row r="133" spans="1:15" ht="16.3" thickBot="1">
      <c r="A133" s="52" t="s">
        <v>25</v>
      </c>
      <c r="B133" s="88">
        <f>SUM(D133:O133)</f>
        <v>0</v>
      </c>
      <c r="C133" s="31">
        <f>B133+5</f>
        <v>5</v>
      </c>
      <c r="D133" s="111"/>
      <c r="E133" s="103"/>
      <c r="F133" s="54"/>
      <c r="G133" s="54"/>
      <c r="H133" s="54"/>
      <c r="I133" s="54"/>
      <c r="J133" s="54"/>
      <c r="K133" s="54"/>
      <c r="L133" s="103"/>
      <c r="M133" s="54"/>
      <c r="N133" s="54"/>
      <c r="O133" s="54"/>
    </row>
    <row r="134" spans="1:15" ht="21.1">
      <c r="A134" s="46" t="s">
        <v>124</v>
      </c>
      <c r="B134" s="88"/>
      <c r="C134" s="64"/>
      <c r="D134" s="110"/>
      <c r="E134" s="93" t="s">
        <v>295</v>
      </c>
      <c r="F134" s="50" t="s">
        <v>334</v>
      </c>
      <c r="G134" s="50" t="s">
        <v>334</v>
      </c>
      <c r="H134" s="50">
        <v>18</v>
      </c>
      <c r="I134" s="50">
        <v>18</v>
      </c>
      <c r="J134" s="50" t="s">
        <v>271</v>
      </c>
      <c r="K134" s="50" t="s">
        <v>271</v>
      </c>
      <c r="L134" s="93" t="s">
        <v>271</v>
      </c>
      <c r="M134" s="50">
        <v>3</v>
      </c>
      <c r="N134" s="50" t="s">
        <v>271</v>
      </c>
      <c r="O134" s="50">
        <v>3</v>
      </c>
    </row>
    <row r="135" spans="1:15">
      <c r="A135" s="47" t="s">
        <v>21</v>
      </c>
      <c r="B135" s="88">
        <f>SUM(D135:O135)+9</f>
        <v>15</v>
      </c>
      <c r="C135" s="30">
        <f>B135+29</f>
        <v>44</v>
      </c>
      <c r="D135" s="110"/>
      <c r="E135" s="93"/>
      <c r="F135" s="50"/>
      <c r="G135" s="50"/>
      <c r="H135" s="50"/>
      <c r="I135" s="50"/>
      <c r="J135" s="50">
        <v>1</v>
      </c>
      <c r="K135" s="50">
        <v>1</v>
      </c>
      <c r="L135" s="93">
        <v>1</v>
      </c>
      <c r="M135" s="50">
        <v>1</v>
      </c>
      <c r="N135" s="50">
        <v>1</v>
      </c>
      <c r="O135" s="50">
        <v>1</v>
      </c>
    </row>
    <row r="136" spans="1:15">
      <c r="A136" s="47" t="s">
        <v>22</v>
      </c>
      <c r="B136" s="88">
        <f>SUM(D136:O136)+27</f>
        <v>30</v>
      </c>
      <c r="C136" s="30">
        <f>B136+15</f>
        <v>45</v>
      </c>
      <c r="D136" s="110"/>
      <c r="E136" s="93">
        <v>1</v>
      </c>
      <c r="F136" s="50"/>
      <c r="G136" s="50"/>
      <c r="H136" s="50">
        <v>1</v>
      </c>
      <c r="I136" s="50">
        <v>1</v>
      </c>
      <c r="J136" s="50"/>
      <c r="K136" s="50"/>
      <c r="L136" s="93"/>
      <c r="M136" s="50"/>
      <c r="N136" s="50"/>
      <c r="O136" s="50"/>
    </row>
    <row r="137" spans="1:15">
      <c r="A137" s="47" t="s">
        <v>23</v>
      </c>
      <c r="B137" s="88">
        <f>B135+B136</f>
        <v>45</v>
      </c>
      <c r="C137" s="30">
        <f>C135+C136</f>
        <v>89</v>
      </c>
      <c r="D137" s="110"/>
      <c r="E137" s="93"/>
      <c r="F137" s="50"/>
      <c r="G137" s="50"/>
      <c r="H137" s="50"/>
      <c r="I137" s="50"/>
      <c r="J137" s="50"/>
      <c r="K137" s="50"/>
      <c r="L137" s="93"/>
      <c r="M137" s="50"/>
      <c r="N137" s="50"/>
      <c r="O137" s="50"/>
    </row>
    <row r="138" spans="1:15">
      <c r="A138" s="47" t="s">
        <v>24</v>
      </c>
      <c r="B138" s="88">
        <f>SUM(D138:O138)+3</f>
        <v>5</v>
      </c>
      <c r="C138" s="30">
        <f>B138+3</f>
        <v>8</v>
      </c>
      <c r="D138" s="110"/>
      <c r="E138" s="93"/>
      <c r="F138" s="50"/>
      <c r="G138" s="50"/>
      <c r="H138" s="50"/>
      <c r="I138" s="50"/>
      <c r="J138" s="50"/>
      <c r="K138" s="50"/>
      <c r="L138" s="93">
        <v>1</v>
      </c>
      <c r="M138" s="50"/>
      <c r="N138" s="50">
        <v>1</v>
      </c>
      <c r="O138" s="50"/>
    </row>
    <row r="139" spans="1:15" ht="16.3" thickBot="1">
      <c r="A139" s="52" t="s">
        <v>25</v>
      </c>
      <c r="B139" s="88">
        <f>SUM(D139:O139)+15</f>
        <v>25</v>
      </c>
      <c r="C139" s="31">
        <f>B139+15</f>
        <v>40</v>
      </c>
      <c r="D139" s="111"/>
      <c r="E139" s="103"/>
      <c r="F139" s="54"/>
      <c r="G139" s="54"/>
      <c r="H139" s="54"/>
      <c r="I139" s="54"/>
      <c r="J139" s="54"/>
      <c r="K139" s="54"/>
      <c r="L139" s="103">
        <v>5</v>
      </c>
      <c r="M139" s="54"/>
      <c r="N139" s="54">
        <v>5</v>
      </c>
      <c r="O139" s="54"/>
    </row>
    <row r="140" spans="1:15" ht="21.1">
      <c r="A140" s="46" t="s">
        <v>331</v>
      </c>
      <c r="B140" s="88"/>
      <c r="C140" s="64"/>
      <c r="D140" s="110"/>
      <c r="E140" s="93"/>
      <c r="F140" s="50" t="s">
        <v>286</v>
      </c>
      <c r="G140" s="50"/>
      <c r="H140" s="50"/>
      <c r="I140" s="50">
        <v>17</v>
      </c>
      <c r="J140" s="50">
        <v>17</v>
      </c>
      <c r="K140" s="50">
        <v>17</v>
      </c>
      <c r="L140" s="93"/>
      <c r="M140" s="50" t="s">
        <v>296</v>
      </c>
      <c r="N140" s="50">
        <v>18</v>
      </c>
      <c r="O140" s="50" t="s">
        <v>296</v>
      </c>
    </row>
    <row r="141" spans="1:15">
      <c r="A141" s="47" t="s">
        <v>21</v>
      </c>
      <c r="B141" s="88">
        <f>SUM(D141:O141)</f>
        <v>0</v>
      </c>
      <c r="C141" s="30">
        <f>B141</f>
        <v>0</v>
      </c>
      <c r="D141" s="110"/>
      <c r="E141" s="93"/>
      <c r="F141" s="50"/>
      <c r="G141" s="50"/>
      <c r="H141" s="50"/>
      <c r="I141" s="50"/>
      <c r="J141" s="50"/>
      <c r="K141" s="50"/>
      <c r="L141" s="93"/>
      <c r="M141" s="50"/>
      <c r="N141" s="50"/>
      <c r="O141" s="50"/>
    </row>
    <row r="142" spans="1:15">
      <c r="A142" s="47" t="s">
        <v>22</v>
      </c>
      <c r="B142" s="88">
        <f>SUM(D142:O142)</f>
        <v>5</v>
      </c>
      <c r="C142" s="30">
        <f>B142</f>
        <v>5</v>
      </c>
      <c r="D142" s="110"/>
      <c r="E142" s="93"/>
      <c r="F142" s="50">
        <v>1</v>
      </c>
      <c r="G142" s="50"/>
      <c r="H142" s="50"/>
      <c r="I142" s="50">
        <v>1</v>
      </c>
      <c r="J142" s="50">
        <v>1</v>
      </c>
      <c r="K142" s="50">
        <v>1</v>
      </c>
      <c r="L142" s="93"/>
      <c r="M142" s="50"/>
      <c r="N142" s="50">
        <v>1</v>
      </c>
      <c r="O142" s="50"/>
    </row>
    <row r="143" spans="1:15">
      <c r="A143" s="47" t="s">
        <v>23</v>
      </c>
      <c r="B143" s="88">
        <f>B141+B142</f>
        <v>5</v>
      </c>
      <c r="C143" s="30">
        <f>C141+C142</f>
        <v>5</v>
      </c>
      <c r="D143" s="110"/>
      <c r="E143" s="93"/>
      <c r="F143" s="50"/>
      <c r="G143" s="50"/>
      <c r="H143" s="50"/>
      <c r="I143" s="50"/>
      <c r="J143" s="50"/>
      <c r="K143" s="50"/>
      <c r="L143" s="93"/>
      <c r="M143" s="50"/>
      <c r="N143" s="50"/>
      <c r="O143" s="50"/>
    </row>
    <row r="144" spans="1:15">
      <c r="A144" s="47" t="s">
        <v>24</v>
      </c>
      <c r="B144" s="88">
        <f>SUM(D144:O144)</f>
        <v>0</v>
      </c>
      <c r="C144" s="30">
        <f>B144</f>
        <v>0</v>
      </c>
      <c r="D144" s="110"/>
      <c r="E144" s="93"/>
      <c r="F144" s="50"/>
      <c r="G144" s="50"/>
      <c r="H144" s="50"/>
      <c r="I144" s="50"/>
      <c r="J144" s="50"/>
      <c r="K144" s="50"/>
      <c r="L144" s="93"/>
      <c r="M144" s="50"/>
      <c r="N144" s="50"/>
      <c r="O144" s="50"/>
    </row>
    <row r="145" spans="1:15" ht="16.3" thickBot="1">
      <c r="A145" s="52" t="s">
        <v>25</v>
      </c>
      <c r="B145" s="88">
        <f>SUM(D145:O145)</f>
        <v>0</v>
      </c>
      <c r="C145" s="31">
        <f>B145</f>
        <v>0</v>
      </c>
      <c r="D145" s="111"/>
      <c r="E145" s="103"/>
      <c r="F145" s="54"/>
      <c r="G145" s="54"/>
      <c r="H145" s="54"/>
      <c r="I145" s="54"/>
      <c r="J145" s="54"/>
      <c r="K145" s="54"/>
      <c r="L145" s="103"/>
      <c r="M145" s="54"/>
      <c r="N145" s="54"/>
      <c r="O145" s="54"/>
    </row>
    <row r="146" spans="1:15" ht="21.1">
      <c r="A146" s="46" t="s">
        <v>86</v>
      </c>
      <c r="B146" s="88"/>
      <c r="C146" s="64"/>
      <c r="D146" s="110"/>
      <c r="E146" s="93" t="s">
        <v>282</v>
      </c>
      <c r="F146" s="50">
        <v>16</v>
      </c>
      <c r="G146" s="50">
        <v>16</v>
      </c>
      <c r="H146" s="50">
        <v>16</v>
      </c>
      <c r="I146" s="50">
        <v>16</v>
      </c>
      <c r="J146" s="50">
        <v>16</v>
      </c>
      <c r="K146" s="50">
        <v>16</v>
      </c>
      <c r="L146" s="93">
        <v>19</v>
      </c>
      <c r="M146" s="50">
        <v>19</v>
      </c>
      <c r="N146" s="50"/>
      <c r="O146" s="50" t="s">
        <v>296</v>
      </c>
    </row>
    <row r="147" spans="1:15">
      <c r="A147" s="47" t="s">
        <v>21</v>
      </c>
      <c r="B147" s="88">
        <f>SUM(D147:O147)</f>
        <v>0</v>
      </c>
      <c r="C147" s="30">
        <f>B147</f>
        <v>0</v>
      </c>
      <c r="D147" s="110"/>
      <c r="E147" s="93"/>
      <c r="F147" s="50"/>
      <c r="G147" s="50"/>
      <c r="H147" s="50"/>
      <c r="I147" s="50"/>
      <c r="J147" s="50"/>
      <c r="K147" s="50"/>
      <c r="L147" s="93"/>
      <c r="M147" s="50"/>
      <c r="N147" s="50"/>
      <c r="O147" s="50"/>
    </row>
    <row r="148" spans="1:15">
      <c r="A148" s="47" t="s">
        <v>22</v>
      </c>
      <c r="B148" s="88">
        <f>SUM(D148:O148)</f>
        <v>9</v>
      </c>
      <c r="C148" s="30">
        <f>B148+3</f>
        <v>12</v>
      </c>
      <c r="D148" s="110"/>
      <c r="E148" s="93">
        <v>1</v>
      </c>
      <c r="F148" s="50">
        <v>1</v>
      </c>
      <c r="G148" s="50">
        <v>1</v>
      </c>
      <c r="H148" s="50">
        <v>1</v>
      </c>
      <c r="I148" s="50">
        <v>1</v>
      </c>
      <c r="J148" s="50">
        <v>1</v>
      </c>
      <c r="K148" s="50">
        <v>1</v>
      </c>
      <c r="L148" s="93">
        <v>1</v>
      </c>
      <c r="M148" s="50">
        <v>1</v>
      </c>
      <c r="N148" s="50"/>
      <c r="O148" s="50"/>
    </row>
    <row r="149" spans="1:15">
      <c r="A149" s="47" t="s">
        <v>23</v>
      </c>
      <c r="B149" s="88">
        <f>B147+B148</f>
        <v>9</v>
      </c>
      <c r="C149" s="30">
        <f>C147+C148</f>
        <v>12</v>
      </c>
      <c r="D149" s="110"/>
      <c r="E149" s="93"/>
      <c r="F149" s="50"/>
      <c r="G149" s="50"/>
      <c r="H149" s="50"/>
      <c r="I149" s="50"/>
      <c r="J149" s="50"/>
      <c r="K149" s="50"/>
      <c r="L149" s="93"/>
      <c r="M149" s="50"/>
      <c r="N149" s="50"/>
      <c r="O149" s="50"/>
    </row>
    <row r="150" spans="1:15">
      <c r="A150" s="47" t="s">
        <v>24</v>
      </c>
      <c r="B150" s="88">
        <f>SUM(D150:O150)</f>
        <v>2</v>
      </c>
      <c r="C150" s="30">
        <f>B150</f>
        <v>2</v>
      </c>
      <c r="D150" s="110"/>
      <c r="E150" s="93"/>
      <c r="F150" s="50"/>
      <c r="G150" s="50">
        <v>1</v>
      </c>
      <c r="H150" s="50">
        <v>1</v>
      </c>
      <c r="I150" s="50"/>
      <c r="J150" s="50"/>
      <c r="K150" s="50"/>
      <c r="L150" s="93"/>
      <c r="M150" s="50"/>
      <c r="N150" s="50"/>
      <c r="O150" s="50"/>
    </row>
    <row r="151" spans="1:15" ht="16.3" thickBot="1">
      <c r="A151" s="52" t="s">
        <v>25</v>
      </c>
      <c r="B151" s="88">
        <f>SUM(D151:O151)</f>
        <v>10</v>
      </c>
      <c r="C151" s="31">
        <f>B151</f>
        <v>10</v>
      </c>
      <c r="D151" s="111"/>
      <c r="E151" s="103"/>
      <c r="F151" s="54"/>
      <c r="G151" s="54">
        <v>5</v>
      </c>
      <c r="H151" s="54">
        <v>5</v>
      </c>
      <c r="I151" s="54"/>
      <c r="J151" s="54"/>
      <c r="K151" s="54"/>
      <c r="L151" s="103"/>
      <c r="M151" s="54"/>
      <c r="N151" s="54"/>
      <c r="O151" s="54"/>
    </row>
    <row r="152" spans="1:15" ht="21.1">
      <c r="A152" s="46" t="s">
        <v>125</v>
      </c>
      <c r="B152" s="88"/>
      <c r="C152" s="64"/>
      <c r="D152" s="110"/>
      <c r="E152" s="93"/>
      <c r="F152" s="50" t="s">
        <v>309</v>
      </c>
      <c r="G152" s="50" t="s">
        <v>309</v>
      </c>
      <c r="H152" s="50" t="s">
        <v>309</v>
      </c>
      <c r="I152" s="50" t="s">
        <v>309</v>
      </c>
      <c r="J152" s="50" t="s">
        <v>309</v>
      </c>
      <c r="K152" s="50" t="s">
        <v>309</v>
      </c>
      <c r="L152" s="93">
        <v>16</v>
      </c>
      <c r="M152" s="50">
        <v>16</v>
      </c>
      <c r="N152" s="50">
        <v>16</v>
      </c>
      <c r="O152" s="50">
        <v>2</v>
      </c>
    </row>
    <row r="153" spans="1:15">
      <c r="A153" s="47" t="s">
        <v>21</v>
      </c>
      <c r="B153" s="88">
        <f>SUM(D153:O153)+7</f>
        <v>14</v>
      </c>
      <c r="C153" s="30">
        <f>B153+30</f>
        <v>44</v>
      </c>
      <c r="D153" s="110"/>
      <c r="E153" s="93"/>
      <c r="F153" s="50">
        <v>1</v>
      </c>
      <c r="G153" s="50">
        <v>1</v>
      </c>
      <c r="H153" s="50">
        <v>1</v>
      </c>
      <c r="I153" s="50">
        <v>1</v>
      </c>
      <c r="J153" s="50">
        <v>1</v>
      </c>
      <c r="K153" s="50">
        <v>1</v>
      </c>
      <c r="L153" s="93"/>
      <c r="M153" s="50"/>
      <c r="N153" s="50"/>
      <c r="O153" s="50">
        <v>1</v>
      </c>
    </row>
    <row r="154" spans="1:15">
      <c r="A154" s="47" t="s">
        <v>22</v>
      </c>
      <c r="B154" s="88">
        <f>SUM(D154:O154)+8</f>
        <v>11</v>
      </c>
      <c r="C154" s="30">
        <f>B154+7</f>
        <v>18</v>
      </c>
      <c r="D154" s="110"/>
      <c r="E154" s="93"/>
      <c r="F154" s="50"/>
      <c r="G154" s="50"/>
      <c r="H154" s="50"/>
      <c r="I154" s="50"/>
      <c r="J154" s="50"/>
      <c r="K154" s="50"/>
      <c r="L154" s="93">
        <v>1</v>
      </c>
      <c r="M154" s="50">
        <v>1</v>
      </c>
      <c r="N154" s="50">
        <v>1</v>
      </c>
      <c r="O154" s="50"/>
    </row>
    <row r="155" spans="1:15">
      <c r="A155" s="47" t="s">
        <v>23</v>
      </c>
      <c r="B155" s="88">
        <f>B153+B154</f>
        <v>25</v>
      </c>
      <c r="C155" s="30">
        <f>C153+C154</f>
        <v>62</v>
      </c>
      <c r="D155" s="110"/>
      <c r="E155" s="93"/>
      <c r="F155" s="50"/>
      <c r="G155" s="50"/>
      <c r="H155" s="50"/>
      <c r="I155" s="50"/>
      <c r="J155" s="50"/>
      <c r="K155" s="50"/>
      <c r="L155" s="93"/>
      <c r="M155" s="50"/>
      <c r="N155" s="50"/>
      <c r="O155" s="50"/>
    </row>
    <row r="156" spans="1:15">
      <c r="A156" s="47" t="s">
        <v>24</v>
      </c>
      <c r="B156" s="88">
        <f>SUM(D156:O156)+3</f>
        <v>5</v>
      </c>
      <c r="C156" s="30">
        <f>B156+14</f>
        <v>19</v>
      </c>
      <c r="D156" s="110"/>
      <c r="E156" s="93"/>
      <c r="F156" s="50"/>
      <c r="G156" s="50"/>
      <c r="H156" s="50"/>
      <c r="I156" s="50"/>
      <c r="J156" s="50"/>
      <c r="K156" s="50">
        <v>1</v>
      </c>
      <c r="L156" s="93"/>
      <c r="M156" s="50">
        <v>1</v>
      </c>
      <c r="N156" s="50"/>
      <c r="O156" s="50"/>
    </row>
    <row r="157" spans="1:15" ht="16.3" thickBot="1">
      <c r="A157" s="52" t="s">
        <v>25</v>
      </c>
      <c r="B157" s="88">
        <f>SUM(D157:O157)+15</f>
        <v>25</v>
      </c>
      <c r="C157" s="31">
        <f>B157+70</f>
        <v>95</v>
      </c>
      <c r="D157" s="111"/>
      <c r="E157" s="103"/>
      <c r="F157" s="54"/>
      <c r="G157" s="54"/>
      <c r="H157" s="54"/>
      <c r="I157" s="54"/>
      <c r="J157" s="54"/>
      <c r="K157" s="54">
        <v>5</v>
      </c>
      <c r="L157" s="103"/>
      <c r="M157" s="54">
        <v>5</v>
      </c>
      <c r="N157" s="54"/>
      <c r="O157" s="54"/>
    </row>
    <row r="158" spans="1:15" ht="21.1">
      <c r="A158" s="46" t="s">
        <v>245</v>
      </c>
      <c r="B158" s="88"/>
      <c r="C158" s="64"/>
      <c r="D158" s="110"/>
      <c r="E158" s="93" t="s">
        <v>256</v>
      </c>
      <c r="F158" s="50"/>
      <c r="G158" s="50"/>
      <c r="H158" s="50"/>
      <c r="I158" s="50"/>
      <c r="J158" s="50">
        <v>19</v>
      </c>
      <c r="K158" s="50">
        <v>20</v>
      </c>
      <c r="L158" s="93" t="s">
        <v>309</v>
      </c>
      <c r="M158" s="50" t="s">
        <v>309</v>
      </c>
      <c r="N158" s="50" t="s">
        <v>309</v>
      </c>
      <c r="O158" s="50"/>
    </row>
    <row r="159" spans="1:15">
      <c r="A159" s="47" t="s">
        <v>21</v>
      </c>
      <c r="B159" s="88">
        <f>SUM(D159:O159)+3</f>
        <v>7</v>
      </c>
      <c r="C159" s="30">
        <f>B159+30</f>
        <v>37</v>
      </c>
      <c r="D159" s="110"/>
      <c r="E159" s="93">
        <v>1</v>
      </c>
      <c r="F159" s="50"/>
      <c r="G159" s="50"/>
      <c r="H159" s="50"/>
      <c r="I159" s="50"/>
      <c r="J159" s="50"/>
      <c r="K159" s="50"/>
      <c r="L159" s="93">
        <v>1</v>
      </c>
      <c r="M159" s="50">
        <v>1</v>
      </c>
      <c r="N159" s="50">
        <v>1</v>
      </c>
      <c r="O159" s="50"/>
    </row>
    <row r="160" spans="1:15">
      <c r="A160" s="47" t="s">
        <v>22</v>
      </c>
      <c r="B160" s="88">
        <f>SUM(D160:O160)+9</f>
        <v>11</v>
      </c>
      <c r="C160" s="30">
        <f>B160+30</f>
        <v>41</v>
      </c>
      <c r="D160" s="110"/>
      <c r="E160" s="93"/>
      <c r="F160" s="50"/>
      <c r="G160" s="50"/>
      <c r="H160" s="50"/>
      <c r="I160" s="50"/>
      <c r="J160" s="50">
        <v>1</v>
      </c>
      <c r="K160" s="50">
        <v>1</v>
      </c>
      <c r="L160" s="93"/>
      <c r="M160" s="50"/>
      <c r="N160" s="50"/>
      <c r="O160" s="50"/>
    </row>
    <row r="161" spans="1:15">
      <c r="A161" s="47" t="s">
        <v>23</v>
      </c>
      <c r="B161" s="88">
        <f>B159+B160</f>
        <v>18</v>
      </c>
      <c r="C161" s="30">
        <f>C159+C160</f>
        <v>78</v>
      </c>
      <c r="D161" s="110"/>
      <c r="E161" s="93"/>
      <c r="F161" s="50"/>
      <c r="G161" s="50"/>
      <c r="H161" s="50"/>
      <c r="I161" s="50"/>
      <c r="J161" s="50"/>
      <c r="K161" s="50"/>
      <c r="L161" s="93"/>
      <c r="M161" s="50"/>
      <c r="N161" s="50"/>
      <c r="O161" s="50"/>
    </row>
    <row r="162" spans="1:15">
      <c r="A162" s="47" t="s">
        <v>24</v>
      </c>
      <c r="B162" s="88">
        <f>SUM(D162:O162)+1</f>
        <v>1</v>
      </c>
      <c r="C162" s="30">
        <f>B162+5</f>
        <v>6</v>
      </c>
      <c r="D162" s="110"/>
      <c r="E162" s="93"/>
      <c r="F162" s="50"/>
      <c r="G162" s="50"/>
      <c r="H162" s="50"/>
      <c r="I162" s="50"/>
      <c r="J162" s="50"/>
      <c r="K162" s="50"/>
      <c r="L162" s="93"/>
      <c r="M162" s="50"/>
      <c r="N162" s="50"/>
      <c r="O162" s="50"/>
    </row>
    <row r="163" spans="1:15" ht="16.3" thickBot="1">
      <c r="A163" s="52" t="s">
        <v>25</v>
      </c>
      <c r="B163" s="88">
        <f>SUM(D163:O163)+5</f>
        <v>5</v>
      </c>
      <c r="C163" s="31">
        <f>B163+27</f>
        <v>32</v>
      </c>
      <c r="D163" s="111"/>
      <c r="E163" s="103"/>
      <c r="F163" s="54"/>
      <c r="G163" s="54"/>
      <c r="H163" s="54"/>
      <c r="I163" s="54"/>
      <c r="J163" s="54"/>
      <c r="K163" s="54"/>
      <c r="L163" s="103"/>
      <c r="M163" s="54"/>
      <c r="N163" s="54"/>
      <c r="O163" s="54"/>
    </row>
    <row r="164" spans="1:15" ht="21.1">
      <c r="A164" s="46" t="s">
        <v>246</v>
      </c>
      <c r="B164" s="88"/>
      <c r="C164" s="64"/>
      <c r="D164" s="110"/>
      <c r="E164" s="93"/>
      <c r="F164" s="50"/>
      <c r="G164" s="50" t="s">
        <v>287</v>
      </c>
      <c r="H164" s="50">
        <v>19</v>
      </c>
      <c r="I164" s="50">
        <v>4</v>
      </c>
      <c r="J164" s="50">
        <v>4</v>
      </c>
      <c r="K164" s="50">
        <v>4</v>
      </c>
      <c r="L164" s="93">
        <v>4</v>
      </c>
      <c r="M164" s="50">
        <v>4</v>
      </c>
      <c r="N164" s="50">
        <v>4</v>
      </c>
      <c r="O164" s="50">
        <v>4</v>
      </c>
    </row>
    <row r="165" spans="1:15">
      <c r="A165" s="47" t="s">
        <v>21</v>
      </c>
      <c r="B165" s="88">
        <f>SUM(D165:O165)</f>
        <v>7</v>
      </c>
      <c r="C165" s="30">
        <f>B165+12</f>
        <v>19</v>
      </c>
      <c r="D165" s="110"/>
      <c r="E165" s="93"/>
      <c r="F165" s="50"/>
      <c r="G165" s="50"/>
      <c r="H165" s="50"/>
      <c r="I165" s="50">
        <v>1</v>
      </c>
      <c r="J165" s="50">
        <v>1</v>
      </c>
      <c r="K165" s="50">
        <v>1</v>
      </c>
      <c r="L165" s="93">
        <v>1</v>
      </c>
      <c r="M165" s="50">
        <v>1</v>
      </c>
      <c r="N165" s="50">
        <v>1</v>
      </c>
      <c r="O165" s="50">
        <v>1</v>
      </c>
    </row>
    <row r="166" spans="1:15">
      <c r="A166" s="47" t="s">
        <v>22</v>
      </c>
      <c r="B166" s="88">
        <f>SUM(D166:O166)</f>
        <v>2</v>
      </c>
      <c r="C166" s="30">
        <f>B166+11</f>
        <v>13</v>
      </c>
      <c r="D166" s="110"/>
      <c r="E166" s="93"/>
      <c r="F166" s="50"/>
      <c r="G166" s="50">
        <v>1</v>
      </c>
      <c r="H166" s="50">
        <v>1</v>
      </c>
      <c r="I166" s="50"/>
      <c r="J166" s="50"/>
      <c r="K166" s="50"/>
      <c r="L166" s="93"/>
      <c r="M166" s="50"/>
      <c r="N166" s="50"/>
      <c r="O166" s="50"/>
    </row>
    <row r="167" spans="1:15">
      <c r="A167" s="47" t="s">
        <v>23</v>
      </c>
      <c r="B167" s="88">
        <f>B165+B166</f>
        <v>9</v>
      </c>
      <c r="C167" s="30">
        <f>C165+C166</f>
        <v>32</v>
      </c>
      <c r="D167" s="110"/>
      <c r="E167" s="93"/>
      <c r="F167" s="50"/>
      <c r="G167" s="50"/>
      <c r="H167" s="50"/>
      <c r="I167" s="50"/>
      <c r="J167" s="50"/>
      <c r="K167" s="50"/>
      <c r="L167" s="93"/>
      <c r="M167" s="50"/>
      <c r="N167" s="50"/>
      <c r="O167" s="50"/>
    </row>
    <row r="168" spans="1:15">
      <c r="A168" s="47" t="s">
        <v>24</v>
      </c>
      <c r="B168" s="88">
        <f>SUM(D168:O168)</f>
        <v>1</v>
      </c>
      <c r="C168" s="30">
        <f>B168+2</f>
        <v>3</v>
      </c>
      <c r="D168" s="110"/>
      <c r="E168" s="93"/>
      <c r="F168" s="50"/>
      <c r="G168" s="50"/>
      <c r="H168" s="50"/>
      <c r="I168" s="50"/>
      <c r="J168" s="50"/>
      <c r="K168" s="50">
        <v>1</v>
      </c>
      <c r="L168" s="93"/>
      <c r="M168" s="50"/>
      <c r="N168" s="50"/>
      <c r="O168" s="50"/>
    </row>
    <row r="169" spans="1:15" ht="16.3" thickBot="1">
      <c r="A169" s="52" t="s">
        <v>25</v>
      </c>
      <c r="B169" s="88">
        <f>SUM(D169:O169)</f>
        <v>5</v>
      </c>
      <c r="C169" s="31">
        <f>B169+10</f>
        <v>15</v>
      </c>
      <c r="D169" s="111"/>
      <c r="E169" s="103"/>
      <c r="F169" s="54"/>
      <c r="G169" s="54"/>
      <c r="H169" s="54"/>
      <c r="I169" s="54"/>
      <c r="J169" s="54"/>
      <c r="K169" s="54">
        <v>5</v>
      </c>
      <c r="L169" s="103"/>
      <c r="M169" s="54"/>
      <c r="N169" s="54"/>
      <c r="O169" s="54"/>
    </row>
    <row r="170" spans="1:15" ht="21.1">
      <c r="A170" s="46" t="s">
        <v>126</v>
      </c>
      <c r="B170" s="88"/>
      <c r="C170" s="64"/>
      <c r="D170" s="110"/>
      <c r="E170" s="93" t="s">
        <v>290</v>
      </c>
      <c r="F170" s="50" t="s">
        <v>290</v>
      </c>
      <c r="G170" s="50" t="s">
        <v>290</v>
      </c>
      <c r="H170" s="50">
        <v>5</v>
      </c>
      <c r="I170" s="50">
        <v>5</v>
      </c>
      <c r="J170" s="50">
        <v>5</v>
      </c>
      <c r="K170" s="50">
        <v>5</v>
      </c>
      <c r="L170" s="93" t="s">
        <v>324</v>
      </c>
      <c r="M170" s="50" t="s">
        <v>324</v>
      </c>
      <c r="N170" s="135" t="s">
        <v>391</v>
      </c>
      <c r="O170" s="50" t="s">
        <v>403</v>
      </c>
    </row>
    <row r="171" spans="1:15">
      <c r="A171" s="47" t="s">
        <v>21</v>
      </c>
      <c r="B171" s="88">
        <f>SUM(D171:O171)+72</f>
        <v>83</v>
      </c>
      <c r="C171" s="30">
        <f>B171</f>
        <v>83</v>
      </c>
      <c r="D171" s="110"/>
      <c r="E171" s="93">
        <v>1</v>
      </c>
      <c r="F171" s="50">
        <v>1</v>
      </c>
      <c r="G171" s="50">
        <v>1</v>
      </c>
      <c r="H171" s="50">
        <v>1</v>
      </c>
      <c r="I171" s="50">
        <v>1</v>
      </c>
      <c r="J171" s="50">
        <v>1</v>
      </c>
      <c r="K171" s="50">
        <v>1</v>
      </c>
      <c r="L171" s="93">
        <v>1</v>
      </c>
      <c r="M171" s="50">
        <v>1</v>
      </c>
      <c r="N171" s="50">
        <v>1</v>
      </c>
      <c r="O171" s="50">
        <v>1</v>
      </c>
    </row>
    <row r="172" spans="1:15">
      <c r="A172" s="47" t="s">
        <v>22</v>
      </c>
      <c r="B172" s="88">
        <f>SUM(D172:O172)+1</f>
        <v>1</v>
      </c>
      <c r="C172" s="30">
        <f>B172</f>
        <v>1</v>
      </c>
      <c r="D172" s="110"/>
      <c r="E172" s="93"/>
      <c r="F172" s="50"/>
      <c r="G172" s="50"/>
      <c r="H172" s="50"/>
      <c r="I172" s="50"/>
      <c r="J172" s="50"/>
      <c r="K172" s="50"/>
      <c r="L172" s="93"/>
      <c r="M172" s="50"/>
      <c r="N172" s="50"/>
      <c r="O172" s="50"/>
    </row>
    <row r="173" spans="1:15">
      <c r="A173" s="47" t="s">
        <v>23</v>
      </c>
      <c r="B173" s="88">
        <f>B171+B172</f>
        <v>84</v>
      </c>
      <c r="C173" s="30">
        <f>C171+C172</f>
        <v>84</v>
      </c>
      <c r="D173" s="110"/>
      <c r="E173" s="93"/>
      <c r="F173" s="50"/>
      <c r="G173" s="50"/>
      <c r="H173" s="50"/>
      <c r="I173" s="50"/>
      <c r="J173" s="50"/>
      <c r="K173" s="50"/>
      <c r="L173" s="93"/>
      <c r="M173" s="50"/>
      <c r="N173" s="50"/>
      <c r="O173" s="50"/>
    </row>
    <row r="174" spans="1:15">
      <c r="A174" s="47" t="s">
        <v>24</v>
      </c>
      <c r="B174" s="88">
        <f>SUM(D174:O174)+6</f>
        <v>6</v>
      </c>
      <c r="C174" s="30">
        <f>B174</f>
        <v>6</v>
      </c>
      <c r="D174" s="110"/>
      <c r="E174" s="93"/>
      <c r="F174" s="50"/>
      <c r="G174" s="50"/>
      <c r="H174" s="50"/>
      <c r="I174" s="50"/>
      <c r="J174" s="50"/>
      <c r="K174" s="50"/>
      <c r="L174" s="93"/>
      <c r="M174" s="50"/>
      <c r="N174" s="50"/>
      <c r="O174" s="50"/>
    </row>
    <row r="175" spans="1:15" ht="16.3" thickBot="1">
      <c r="A175" s="52" t="s">
        <v>25</v>
      </c>
      <c r="B175" s="88">
        <f>SUM(D175:O175)+30</f>
        <v>30</v>
      </c>
      <c r="C175" s="31">
        <f>B175</f>
        <v>30</v>
      </c>
      <c r="D175" s="111"/>
      <c r="E175" s="103"/>
      <c r="F175" s="54"/>
      <c r="G175" s="54"/>
      <c r="H175" s="54"/>
      <c r="I175" s="54"/>
      <c r="J175" s="54"/>
      <c r="K175" s="54"/>
      <c r="L175" s="103"/>
      <c r="M175" s="54"/>
      <c r="N175" s="54"/>
      <c r="O175" s="54"/>
    </row>
    <row r="176" spans="1:15" ht="21.1">
      <c r="A176" s="46" t="s">
        <v>247</v>
      </c>
      <c r="B176" s="88"/>
      <c r="C176" s="64"/>
      <c r="D176" s="110"/>
      <c r="E176" s="93" t="s">
        <v>291</v>
      </c>
      <c r="F176" s="50" t="s">
        <v>324</v>
      </c>
      <c r="G176" s="50" t="s">
        <v>324</v>
      </c>
      <c r="H176" s="50" t="s">
        <v>345</v>
      </c>
      <c r="I176" s="50" t="s">
        <v>345</v>
      </c>
      <c r="J176" s="50" t="s">
        <v>345</v>
      </c>
      <c r="K176" s="50" t="s">
        <v>345</v>
      </c>
      <c r="L176" s="93" t="s">
        <v>345</v>
      </c>
      <c r="M176" s="50" t="s">
        <v>345</v>
      </c>
      <c r="N176" s="50" t="s">
        <v>345</v>
      </c>
      <c r="O176" s="50" t="s">
        <v>345</v>
      </c>
    </row>
    <row r="177" spans="1:15">
      <c r="A177" s="47" t="s">
        <v>21</v>
      </c>
      <c r="B177" s="88">
        <f>SUM(D177:O177)</f>
        <v>3</v>
      </c>
      <c r="C177" s="30">
        <f>B177</f>
        <v>3</v>
      </c>
      <c r="D177" s="110"/>
      <c r="E177" s="93">
        <v>1</v>
      </c>
      <c r="F177" s="50">
        <v>1</v>
      </c>
      <c r="G177" s="50">
        <v>1</v>
      </c>
      <c r="H177" s="50"/>
      <c r="I177" s="50"/>
      <c r="J177" s="50"/>
      <c r="K177" s="50"/>
      <c r="L177" s="93"/>
      <c r="M177" s="50"/>
      <c r="N177" s="50"/>
      <c r="O177" s="50"/>
    </row>
    <row r="178" spans="1:15">
      <c r="A178" s="47" t="s">
        <v>22</v>
      </c>
      <c r="B178" s="88">
        <f>SUM(D178:O178)</f>
        <v>0</v>
      </c>
      <c r="C178" s="30">
        <f>B178</f>
        <v>0</v>
      </c>
      <c r="D178" s="110"/>
      <c r="E178" s="93"/>
      <c r="F178" s="50"/>
      <c r="G178" s="50"/>
      <c r="H178" s="50"/>
      <c r="I178" s="50"/>
      <c r="J178" s="50"/>
      <c r="K178" s="50"/>
      <c r="L178" s="93"/>
      <c r="M178" s="50"/>
      <c r="N178" s="50"/>
      <c r="O178" s="50"/>
    </row>
    <row r="179" spans="1:15">
      <c r="A179" s="47" t="s">
        <v>23</v>
      </c>
      <c r="B179" s="88">
        <f>B177+B178</f>
        <v>3</v>
      </c>
      <c r="C179" s="30">
        <f>C177+C178</f>
        <v>3</v>
      </c>
      <c r="D179" s="110"/>
      <c r="E179" s="93"/>
      <c r="F179" s="50"/>
      <c r="G179" s="50"/>
      <c r="H179" s="50"/>
      <c r="I179" s="50"/>
      <c r="J179" s="50"/>
      <c r="K179" s="50"/>
      <c r="L179" s="93"/>
      <c r="M179" s="50"/>
      <c r="N179" s="50"/>
      <c r="O179" s="50"/>
    </row>
    <row r="180" spans="1:15">
      <c r="A180" s="47" t="s">
        <v>24</v>
      </c>
      <c r="B180" s="88">
        <f>SUM(D180:O180)</f>
        <v>0</v>
      </c>
      <c r="C180" s="30">
        <f>B180</f>
        <v>0</v>
      </c>
      <c r="D180" s="110"/>
      <c r="E180" s="93"/>
      <c r="F180" s="50"/>
      <c r="G180" s="50"/>
      <c r="H180" s="50"/>
      <c r="I180" s="50"/>
      <c r="J180" s="50"/>
      <c r="K180" s="50"/>
      <c r="L180" s="93"/>
      <c r="M180" s="50"/>
      <c r="N180" s="50"/>
      <c r="O180" s="50"/>
    </row>
    <row r="181" spans="1:15" ht="16.3" thickBot="1">
      <c r="A181" s="52" t="s">
        <v>25</v>
      </c>
      <c r="B181" s="88">
        <f>SUM(D181:O181)</f>
        <v>0</v>
      </c>
      <c r="C181" s="31">
        <f>B181</f>
        <v>0</v>
      </c>
      <c r="D181" s="111"/>
      <c r="E181" s="103"/>
      <c r="F181" s="54"/>
      <c r="G181" s="54"/>
      <c r="H181" s="54"/>
      <c r="I181" s="54"/>
      <c r="J181" s="54"/>
      <c r="K181" s="54"/>
      <c r="L181" s="103"/>
      <c r="M181" s="54"/>
      <c r="N181" s="54"/>
      <c r="O181" s="54"/>
    </row>
    <row r="182" spans="1:15" ht="21.1">
      <c r="A182" s="46" t="s">
        <v>248</v>
      </c>
      <c r="B182" s="88"/>
      <c r="C182" s="64"/>
      <c r="D182" s="110"/>
      <c r="E182" s="93" t="s">
        <v>274</v>
      </c>
      <c r="F182" s="50" t="s">
        <v>310</v>
      </c>
      <c r="G182" s="50">
        <v>6</v>
      </c>
      <c r="H182" s="50">
        <v>4</v>
      </c>
      <c r="I182" s="50" t="s">
        <v>340</v>
      </c>
      <c r="J182" s="50"/>
      <c r="K182" s="50">
        <v>6</v>
      </c>
      <c r="L182" s="93">
        <v>6</v>
      </c>
      <c r="M182" s="50" t="s">
        <v>360</v>
      </c>
      <c r="N182" s="50" t="s">
        <v>340</v>
      </c>
      <c r="O182" s="50">
        <v>6</v>
      </c>
    </row>
    <row r="183" spans="1:15">
      <c r="A183" s="47" t="s">
        <v>21</v>
      </c>
      <c r="B183" s="88">
        <f>SUM(D183:O183)</f>
        <v>10</v>
      </c>
      <c r="C183" s="30">
        <f>B183+63</f>
        <v>73</v>
      </c>
      <c r="D183" s="110"/>
      <c r="E183" s="93">
        <v>1</v>
      </c>
      <c r="F183" s="50">
        <v>1</v>
      </c>
      <c r="G183" s="50">
        <v>1</v>
      </c>
      <c r="H183" s="50">
        <v>1</v>
      </c>
      <c r="I183" s="50">
        <v>1</v>
      </c>
      <c r="J183" s="50"/>
      <c r="K183" s="50">
        <v>1</v>
      </c>
      <c r="L183" s="93">
        <v>1</v>
      </c>
      <c r="M183" s="50">
        <v>1</v>
      </c>
      <c r="N183" s="50">
        <v>1</v>
      </c>
      <c r="O183" s="50">
        <v>1</v>
      </c>
    </row>
    <row r="184" spans="1:15">
      <c r="A184" s="47" t="s">
        <v>22</v>
      </c>
      <c r="B184" s="88">
        <f>SUM(D184:O184)</f>
        <v>0</v>
      </c>
      <c r="C184" s="30">
        <f>B184+7</f>
        <v>7</v>
      </c>
      <c r="D184" s="110"/>
      <c r="E184" s="93"/>
      <c r="F184" s="50"/>
      <c r="G184" s="50"/>
      <c r="H184" s="50"/>
      <c r="I184" s="50"/>
      <c r="J184" s="50"/>
      <c r="K184" s="50"/>
      <c r="L184" s="93"/>
      <c r="M184" s="50"/>
      <c r="N184" s="50"/>
      <c r="O184" s="50"/>
    </row>
    <row r="185" spans="1:15">
      <c r="A185" s="47" t="s">
        <v>23</v>
      </c>
      <c r="B185" s="88">
        <f>B183+B184</f>
        <v>10</v>
      </c>
      <c r="C185" s="30">
        <f>C183+C184</f>
        <v>80</v>
      </c>
      <c r="D185" s="110"/>
      <c r="E185" s="93"/>
      <c r="F185" s="50"/>
      <c r="G185" s="50"/>
      <c r="H185" s="50"/>
      <c r="I185" s="50"/>
      <c r="J185" s="50"/>
      <c r="K185" s="50"/>
      <c r="L185" s="93"/>
      <c r="M185" s="50"/>
      <c r="N185" s="50"/>
      <c r="O185" s="50"/>
    </row>
    <row r="186" spans="1:15">
      <c r="A186" s="47" t="s">
        <v>24</v>
      </c>
      <c r="B186" s="88">
        <f>SUM(D186:O186)</f>
        <v>1</v>
      </c>
      <c r="C186" s="30">
        <f>B186+3</f>
        <v>4</v>
      </c>
      <c r="D186" s="110"/>
      <c r="E186" s="93"/>
      <c r="F186" s="50"/>
      <c r="G186" s="50"/>
      <c r="H186" s="50"/>
      <c r="I186" s="50"/>
      <c r="J186" s="50"/>
      <c r="K186" s="50">
        <v>1</v>
      </c>
      <c r="L186" s="93"/>
      <c r="M186" s="50"/>
      <c r="N186" s="50"/>
      <c r="O186" s="50"/>
    </row>
    <row r="187" spans="1:15" ht="16.3" thickBot="1">
      <c r="A187" s="52" t="s">
        <v>25</v>
      </c>
      <c r="B187" s="88">
        <f>SUM(D187:O187)</f>
        <v>5</v>
      </c>
      <c r="C187" s="31">
        <f>B187+15</f>
        <v>20</v>
      </c>
      <c r="D187" s="111"/>
      <c r="E187" s="103"/>
      <c r="F187" s="54"/>
      <c r="G187" s="54"/>
      <c r="H187" s="54"/>
      <c r="I187" s="54"/>
      <c r="J187" s="54"/>
      <c r="K187" s="54">
        <v>5</v>
      </c>
      <c r="L187" s="103"/>
      <c r="M187" s="54"/>
      <c r="N187" s="54"/>
      <c r="O187" s="54"/>
    </row>
    <row r="188" spans="1:15" ht="21.1">
      <c r="A188" s="46" t="s">
        <v>70</v>
      </c>
      <c r="B188" s="88"/>
      <c r="C188" s="64"/>
      <c r="D188" s="110"/>
      <c r="E188" s="93" t="s">
        <v>260</v>
      </c>
      <c r="F188" s="50">
        <v>7</v>
      </c>
      <c r="G188" s="50">
        <v>7</v>
      </c>
      <c r="H188" s="50">
        <v>7</v>
      </c>
      <c r="I188" s="50">
        <v>7</v>
      </c>
      <c r="J188" s="50" t="s">
        <v>302</v>
      </c>
      <c r="K188" s="50" t="s">
        <v>302</v>
      </c>
      <c r="L188" s="93">
        <v>7</v>
      </c>
      <c r="M188" s="50">
        <v>7</v>
      </c>
      <c r="N188" s="50">
        <v>7</v>
      </c>
      <c r="O188" s="50">
        <v>7</v>
      </c>
    </row>
    <row r="189" spans="1:15">
      <c r="A189" s="47" t="s">
        <v>21</v>
      </c>
      <c r="B189" s="88">
        <f>SUM(D189:O189)</f>
        <v>11</v>
      </c>
      <c r="C189" s="30">
        <f>B189+6</f>
        <v>17</v>
      </c>
      <c r="D189" s="110"/>
      <c r="E189" s="93">
        <v>1</v>
      </c>
      <c r="F189" s="50">
        <v>1</v>
      </c>
      <c r="G189" s="50">
        <v>1</v>
      </c>
      <c r="H189" s="50">
        <v>1</v>
      </c>
      <c r="I189" s="50">
        <v>1</v>
      </c>
      <c r="J189" s="50">
        <v>1</v>
      </c>
      <c r="K189" s="50">
        <v>1</v>
      </c>
      <c r="L189" s="93">
        <v>1</v>
      </c>
      <c r="M189" s="50">
        <v>1</v>
      </c>
      <c r="N189" s="50">
        <v>1</v>
      </c>
      <c r="O189" s="50">
        <v>1</v>
      </c>
    </row>
    <row r="190" spans="1:15">
      <c r="A190" s="47" t="s">
        <v>22</v>
      </c>
      <c r="B190" s="88">
        <f>SUM(D190:O190)</f>
        <v>0</v>
      </c>
      <c r="C190" s="30">
        <f>B190+9</f>
        <v>9</v>
      </c>
      <c r="D190" s="110"/>
      <c r="E190" s="93"/>
      <c r="F190" s="50"/>
      <c r="G190" s="50"/>
      <c r="H190" s="50"/>
      <c r="I190" s="50"/>
      <c r="J190" s="50"/>
      <c r="K190" s="50"/>
      <c r="L190" s="93"/>
      <c r="M190" s="50"/>
      <c r="N190" s="50"/>
      <c r="O190" s="50"/>
    </row>
    <row r="191" spans="1:15">
      <c r="A191" s="47" t="s">
        <v>23</v>
      </c>
      <c r="B191" s="88">
        <f>B189+B190</f>
        <v>11</v>
      </c>
      <c r="C191" s="30">
        <f>C189+C190</f>
        <v>26</v>
      </c>
      <c r="D191" s="110"/>
      <c r="E191" s="93"/>
      <c r="F191" s="50"/>
      <c r="G191" s="50"/>
      <c r="H191" s="50"/>
      <c r="I191" s="50"/>
      <c r="J191" s="50"/>
      <c r="K191" s="50"/>
      <c r="L191" s="93"/>
      <c r="M191" s="50"/>
      <c r="N191" s="50"/>
      <c r="O191" s="50"/>
    </row>
    <row r="192" spans="1:15">
      <c r="A192" s="47" t="s">
        <v>24</v>
      </c>
      <c r="B192" s="88">
        <f>SUM(D192:O192)</f>
        <v>7</v>
      </c>
      <c r="C192" s="30">
        <f>B192</f>
        <v>7</v>
      </c>
      <c r="D192" s="110"/>
      <c r="E192" s="93"/>
      <c r="F192" s="50">
        <v>1</v>
      </c>
      <c r="G192" s="50"/>
      <c r="H192" s="50">
        <v>1</v>
      </c>
      <c r="I192" s="50">
        <v>1</v>
      </c>
      <c r="J192" s="50"/>
      <c r="K192" s="50">
        <v>1</v>
      </c>
      <c r="L192" s="93"/>
      <c r="M192" s="50">
        <v>2</v>
      </c>
      <c r="N192" s="50">
        <v>1</v>
      </c>
      <c r="O192" s="50"/>
    </row>
    <row r="193" spans="1:15" ht="16.3" thickBot="1">
      <c r="A193" s="52" t="s">
        <v>25</v>
      </c>
      <c r="B193" s="88">
        <f>SUM(D193:O193)</f>
        <v>35</v>
      </c>
      <c r="C193" s="31">
        <f>B193</f>
        <v>35</v>
      </c>
      <c r="D193" s="111"/>
      <c r="E193" s="103"/>
      <c r="F193" s="54">
        <v>5</v>
      </c>
      <c r="G193" s="54"/>
      <c r="H193" s="54">
        <v>5</v>
      </c>
      <c r="I193" s="54">
        <v>5</v>
      </c>
      <c r="J193" s="54"/>
      <c r="K193" s="54">
        <v>5</v>
      </c>
      <c r="L193" s="103"/>
      <c r="M193" s="54">
        <v>10</v>
      </c>
      <c r="N193" s="54">
        <v>5</v>
      </c>
      <c r="O193" s="54"/>
    </row>
    <row r="194" spans="1:15" ht="21.1">
      <c r="A194" s="46" t="s">
        <v>249</v>
      </c>
      <c r="B194" s="88"/>
      <c r="C194" s="64"/>
      <c r="D194" s="110"/>
      <c r="E194" s="93" t="s">
        <v>296</v>
      </c>
      <c r="F194" s="50" t="s">
        <v>287</v>
      </c>
      <c r="G194" s="50">
        <v>21</v>
      </c>
      <c r="H194" s="50">
        <v>20</v>
      </c>
      <c r="I194" s="50">
        <v>20</v>
      </c>
      <c r="J194" s="50" t="s">
        <v>340</v>
      </c>
      <c r="K194" s="50">
        <v>19</v>
      </c>
      <c r="L194" s="93">
        <v>20</v>
      </c>
      <c r="M194" s="50">
        <v>20</v>
      </c>
      <c r="N194" s="50">
        <v>19</v>
      </c>
      <c r="O194" s="50">
        <v>8</v>
      </c>
    </row>
    <row r="195" spans="1:15">
      <c r="A195" s="47" t="s">
        <v>21</v>
      </c>
      <c r="B195" s="88">
        <f>SUM(D195:O195)</f>
        <v>2</v>
      </c>
      <c r="C195" s="30">
        <f>B195</f>
        <v>2</v>
      </c>
      <c r="D195" s="110"/>
      <c r="E195" s="93"/>
      <c r="F195" s="50"/>
      <c r="G195" s="50"/>
      <c r="H195" s="50"/>
      <c r="I195" s="50"/>
      <c r="J195" s="50">
        <v>1</v>
      </c>
      <c r="K195" s="50"/>
      <c r="L195" s="93"/>
      <c r="M195" s="50"/>
      <c r="N195" s="50"/>
      <c r="O195" s="50">
        <v>1</v>
      </c>
    </row>
    <row r="196" spans="1:15">
      <c r="A196" s="47" t="s">
        <v>22</v>
      </c>
      <c r="B196" s="88">
        <f>SUM(D196:O196)</f>
        <v>8</v>
      </c>
      <c r="C196" s="30">
        <f>B196</f>
        <v>8</v>
      </c>
      <c r="D196" s="110"/>
      <c r="E196" s="93"/>
      <c r="F196" s="50">
        <v>1</v>
      </c>
      <c r="G196" s="50">
        <v>1</v>
      </c>
      <c r="H196" s="50">
        <v>1</v>
      </c>
      <c r="I196" s="50">
        <v>1</v>
      </c>
      <c r="J196" s="50"/>
      <c r="K196" s="50">
        <v>1</v>
      </c>
      <c r="L196" s="93">
        <v>1</v>
      </c>
      <c r="M196" s="50">
        <v>1</v>
      </c>
      <c r="N196" s="50">
        <v>1</v>
      </c>
      <c r="O196" s="50"/>
    </row>
    <row r="197" spans="1:15">
      <c r="A197" s="47" t="s">
        <v>23</v>
      </c>
      <c r="B197" s="88">
        <f>B195+B196</f>
        <v>10</v>
      </c>
      <c r="C197" s="30">
        <f>C195+C196</f>
        <v>10</v>
      </c>
      <c r="D197" s="110"/>
      <c r="E197" s="93"/>
      <c r="F197" s="50"/>
      <c r="G197" s="50"/>
      <c r="H197" s="50"/>
      <c r="I197" s="50"/>
      <c r="J197" s="50"/>
      <c r="K197" s="50"/>
      <c r="L197" s="93"/>
      <c r="M197" s="50"/>
      <c r="N197" s="50"/>
      <c r="O197" s="50"/>
    </row>
    <row r="198" spans="1:15">
      <c r="A198" s="47" t="s">
        <v>24</v>
      </c>
      <c r="B198" s="88">
        <f>SUM(D198:O198)</f>
        <v>1</v>
      </c>
      <c r="C198" s="30">
        <f>B198</f>
        <v>1</v>
      </c>
      <c r="D198" s="110"/>
      <c r="E198" s="93"/>
      <c r="F198" s="50"/>
      <c r="G198" s="50"/>
      <c r="H198" s="50"/>
      <c r="I198" s="50">
        <v>1</v>
      </c>
      <c r="J198" s="50"/>
      <c r="K198" s="50"/>
      <c r="L198" s="93"/>
      <c r="M198" s="50"/>
      <c r="N198" s="50"/>
      <c r="O198" s="50"/>
    </row>
    <row r="199" spans="1:15" ht="16.3" thickBot="1">
      <c r="A199" s="52" t="s">
        <v>25</v>
      </c>
      <c r="B199" s="88">
        <f>SUM(D199:O199)</f>
        <v>5</v>
      </c>
      <c r="C199" s="31">
        <f>B199</f>
        <v>5</v>
      </c>
      <c r="D199" s="111"/>
      <c r="E199" s="103"/>
      <c r="F199" s="54"/>
      <c r="G199" s="54"/>
      <c r="H199" s="54"/>
      <c r="I199" s="54">
        <v>5</v>
      </c>
      <c r="J199" s="54"/>
      <c r="K199" s="54"/>
      <c r="L199" s="103"/>
      <c r="M199" s="54"/>
      <c r="N199" s="54"/>
      <c r="O199" s="54"/>
    </row>
    <row r="200" spans="1:15" ht="21.1">
      <c r="A200" s="46" t="s">
        <v>250</v>
      </c>
      <c r="B200" s="88"/>
      <c r="C200" s="64"/>
      <c r="D200" s="110"/>
      <c r="E200" s="93" t="s">
        <v>319</v>
      </c>
      <c r="F200" s="50" t="s">
        <v>319</v>
      </c>
      <c r="G200" s="50" t="s">
        <v>319</v>
      </c>
      <c r="H200" s="50" t="s">
        <v>347</v>
      </c>
      <c r="I200" s="50" t="s">
        <v>319</v>
      </c>
      <c r="J200" s="50" t="s">
        <v>365</v>
      </c>
      <c r="K200" s="50" t="s">
        <v>318</v>
      </c>
      <c r="L200" s="93" t="s">
        <v>318</v>
      </c>
      <c r="M200" s="50" t="s">
        <v>318</v>
      </c>
      <c r="N200" s="50" t="s">
        <v>318</v>
      </c>
      <c r="O200" s="50"/>
    </row>
    <row r="201" spans="1:15">
      <c r="A201" s="47" t="s">
        <v>21</v>
      </c>
      <c r="B201" s="88">
        <f>SUM(D201:O201)+94</f>
        <v>104</v>
      </c>
      <c r="C201" s="30">
        <f>B201</f>
        <v>104</v>
      </c>
      <c r="D201" s="110"/>
      <c r="E201" s="93">
        <v>1</v>
      </c>
      <c r="F201" s="50">
        <v>1</v>
      </c>
      <c r="G201" s="50">
        <v>1</v>
      </c>
      <c r="H201" s="50">
        <v>1</v>
      </c>
      <c r="I201" s="50">
        <v>1</v>
      </c>
      <c r="J201" s="50">
        <v>1</v>
      </c>
      <c r="K201" s="50">
        <v>1</v>
      </c>
      <c r="L201" s="93">
        <v>1</v>
      </c>
      <c r="M201" s="50">
        <v>1</v>
      </c>
      <c r="N201" s="50">
        <v>1</v>
      </c>
      <c r="O201" s="50"/>
    </row>
    <row r="202" spans="1:15">
      <c r="A202" s="47" t="s">
        <v>22</v>
      </c>
      <c r="B202" s="88">
        <f>SUM(D202:O202)</f>
        <v>0</v>
      </c>
      <c r="C202" s="30">
        <f>B202</f>
        <v>0</v>
      </c>
      <c r="D202" s="110"/>
      <c r="E202" s="93"/>
      <c r="F202" s="50"/>
      <c r="G202" s="50"/>
      <c r="H202" s="50"/>
      <c r="I202" s="50"/>
      <c r="J202" s="50"/>
      <c r="K202" s="50"/>
      <c r="L202" s="93"/>
      <c r="M202" s="50"/>
      <c r="N202" s="50"/>
      <c r="O202" s="50"/>
    </row>
    <row r="203" spans="1:15">
      <c r="A203" s="47" t="s">
        <v>23</v>
      </c>
      <c r="B203" s="88">
        <f>B201+B202</f>
        <v>104</v>
      </c>
      <c r="C203" s="30">
        <f>C201+C202</f>
        <v>104</v>
      </c>
      <c r="D203" s="110"/>
      <c r="E203" s="93"/>
      <c r="F203" s="50"/>
      <c r="G203" s="50"/>
      <c r="H203" s="50"/>
      <c r="I203" s="50"/>
      <c r="J203" s="50"/>
      <c r="K203" s="50"/>
      <c r="L203" s="93"/>
      <c r="M203" s="50"/>
      <c r="N203" s="50"/>
      <c r="O203" s="50"/>
    </row>
    <row r="204" spans="1:15">
      <c r="A204" s="47" t="s">
        <v>24</v>
      </c>
      <c r="B204" s="88">
        <f>SUM(D204:O204)+48</f>
        <v>48</v>
      </c>
      <c r="C204" s="30">
        <f>B204</f>
        <v>48</v>
      </c>
      <c r="D204" s="110"/>
      <c r="E204" s="93"/>
      <c r="F204" s="50"/>
      <c r="G204" s="50"/>
      <c r="H204" s="50"/>
      <c r="I204" s="50"/>
      <c r="J204" s="50"/>
      <c r="K204" s="50"/>
      <c r="L204" s="93"/>
      <c r="M204" s="50"/>
      <c r="N204" s="50"/>
      <c r="O204" s="50"/>
    </row>
    <row r="205" spans="1:15">
      <c r="A205" s="27" t="s">
        <v>29</v>
      </c>
      <c r="B205" s="88"/>
      <c r="C205" s="30"/>
      <c r="D205" s="110"/>
      <c r="E205" s="93"/>
      <c r="F205" s="50"/>
      <c r="G205" s="50"/>
      <c r="H205" s="50"/>
      <c r="I205" s="50">
        <v>1</v>
      </c>
      <c r="J205" s="50"/>
      <c r="K205" s="50"/>
      <c r="L205" s="93"/>
      <c r="M205" s="50"/>
      <c r="N205" s="50"/>
      <c r="O205" s="50"/>
    </row>
    <row r="206" spans="1:15">
      <c r="A206" s="27" t="s">
        <v>30</v>
      </c>
      <c r="B206" s="88"/>
      <c r="C206" s="30"/>
      <c r="D206" s="110"/>
      <c r="E206" s="93"/>
      <c r="F206" s="50"/>
      <c r="G206" s="50"/>
      <c r="H206" s="50"/>
      <c r="I206" s="50">
        <v>1</v>
      </c>
      <c r="J206" s="50"/>
      <c r="K206" s="50"/>
      <c r="L206" s="93"/>
      <c r="M206" s="50"/>
      <c r="N206" s="50"/>
      <c r="O206" s="50"/>
    </row>
    <row r="207" spans="1:15" ht="16.3" thickBot="1">
      <c r="A207" s="52" t="s">
        <v>25</v>
      </c>
      <c r="B207" s="88">
        <f>SUM(D207:O207)+248</f>
        <v>250</v>
      </c>
      <c r="C207" s="31">
        <f>B207</f>
        <v>250</v>
      </c>
      <c r="D207" s="111"/>
      <c r="E207" s="103"/>
      <c r="F207" s="54"/>
      <c r="G207" s="54"/>
      <c r="H207" s="54"/>
      <c r="I207" s="54">
        <v>2</v>
      </c>
      <c r="J207" s="54"/>
      <c r="K207" s="54"/>
      <c r="L207" s="103"/>
      <c r="M207" s="54"/>
      <c r="N207" s="54"/>
      <c r="O207" s="54"/>
    </row>
    <row r="208" spans="1:15" ht="21.1">
      <c r="A208" s="46" t="s">
        <v>251</v>
      </c>
      <c r="B208" s="88"/>
      <c r="C208" s="64"/>
      <c r="D208" s="110"/>
      <c r="E208" s="93" t="s">
        <v>288</v>
      </c>
      <c r="F208" s="50">
        <v>20</v>
      </c>
      <c r="G208" s="50">
        <v>20</v>
      </c>
      <c r="H208" s="50" t="s">
        <v>340</v>
      </c>
      <c r="I208" s="50" t="s">
        <v>296</v>
      </c>
      <c r="J208" s="50"/>
      <c r="K208" s="50"/>
      <c r="L208" s="93"/>
      <c r="M208" s="50"/>
      <c r="N208" s="50">
        <v>20</v>
      </c>
      <c r="O208" s="50">
        <v>19</v>
      </c>
    </row>
    <row r="209" spans="1:15">
      <c r="A209" s="47" t="s">
        <v>21</v>
      </c>
      <c r="B209" s="88">
        <f>SUM(D209:O209)</f>
        <v>1</v>
      </c>
      <c r="C209" s="30">
        <f>B209+17</f>
        <v>18</v>
      </c>
      <c r="D209" s="110"/>
      <c r="E209" s="93"/>
      <c r="F209" s="50"/>
      <c r="G209" s="50"/>
      <c r="H209" s="50">
        <v>1</v>
      </c>
      <c r="I209" s="50"/>
      <c r="J209" s="50"/>
      <c r="K209" s="50"/>
      <c r="L209" s="93"/>
      <c r="M209" s="50"/>
      <c r="N209" s="50"/>
      <c r="O209" s="50"/>
    </row>
    <row r="210" spans="1:15">
      <c r="A210" s="47" t="s">
        <v>22</v>
      </c>
      <c r="B210" s="88">
        <f>SUM(D210:O210)</f>
        <v>5</v>
      </c>
      <c r="C210" s="30">
        <f>B210+9</f>
        <v>14</v>
      </c>
      <c r="D210" s="110"/>
      <c r="E210" s="93">
        <v>1</v>
      </c>
      <c r="F210" s="50">
        <v>1</v>
      </c>
      <c r="G210" s="50">
        <v>1</v>
      </c>
      <c r="H210" s="50"/>
      <c r="I210" s="50"/>
      <c r="J210" s="50"/>
      <c r="K210" s="50"/>
      <c r="L210" s="93"/>
      <c r="M210" s="50"/>
      <c r="N210" s="50">
        <v>1</v>
      </c>
      <c r="O210" s="50">
        <v>1</v>
      </c>
    </row>
    <row r="211" spans="1:15">
      <c r="A211" s="47" t="s">
        <v>23</v>
      </c>
      <c r="B211" s="88">
        <f>B209+B210</f>
        <v>6</v>
      </c>
      <c r="C211" s="30">
        <f>C209+C210</f>
        <v>32</v>
      </c>
      <c r="D211" s="110"/>
      <c r="E211" s="93"/>
      <c r="F211" s="50"/>
      <c r="G211" s="50"/>
      <c r="H211" s="50"/>
      <c r="I211" s="50"/>
      <c r="J211" s="50"/>
      <c r="K211" s="50"/>
      <c r="L211" s="93"/>
      <c r="M211" s="50"/>
      <c r="N211" s="50"/>
      <c r="O211" s="50"/>
    </row>
    <row r="212" spans="1:15">
      <c r="A212" s="47" t="s">
        <v>24</v>
      </c>
      <c r="B212" s="88">
        <f>SUM(D212:O212)</f>
        <v>0</v>
      </c>
      <c r="C212" s="30">
        <f>B212+1</f>
        <v>1</v>
      </c>
      <c r="D212" s="110"/>
      <c r="E212" s="93"/>
      <c r="F212" s="50"/>
      <c r="G212" s="50"/>
      <c r="H212" s="50"/>
      <c r="I212" s="50"/>
      <c r="J212" s="50"/>
      <c r="K212" s="50"/>
      <c r="L212" s="93"/>
      <c r="M212" s="50"/>
      <c r="N212" s="50"/>
      <c r="O212" s="50"/>
    </row>
    <row r="213" spans="1:15" ht="16.3" thickBot="1">
      <c r="A213" s="52" t="s">
        <v>25</v>
      </c>
      <c r="B213" s="88">
        <f>SUM(D213:O213)</f>
        <v>0</v>
      </c>
      <c r="C213" s="31">
        <f>B213+5</f>
        <v>5</v>
      </c>
      <c r="D213" s="111"/>
      <c r="E213" s="103"/>
      <c r="F213" s="54"/>
      <c r="G213" s="54"/>
      <c r="H213" s="54"/>
      <c r="I213" s="54"/>
      <c r="J213" s="54"/>
      <c r="K213" s="54"/>
      <c r="L213" s="103"/>
      <c r="M213" s="54"/>
      <c r="N213" s="54"/>
      <c r="O213" s="54"/>
    </row>
    <row r="214" spans="1:15" ht="21.1">
      <c r="A214" s="55" t="s">
        <v>44</v>
      </c>
      <c r="B214" s="88"/>
      <c r="C214" s="64"/>
      <c r="D214" s="110"/>
      <c r="E214" s="93"/>
      <c r="F214" s="50"/>
      <c r="G214" s="50"/>
      <c r="H214" s="50"/>
      <c r="I214" s="50"/>
      <c r="J214" s="50"/>
      <c r="K214" s="50"/>
      <c r="L214" s="93"/>
      <c r="M214" s="50"/>
      <c r="N214" s="50"/>
      <c r="O214" s="50"/>
    </row>
    <row r="215" spans="1:15">
      <c r="A215" s="51" t="s">
        <v>24</v>
      </c>
      <c r="B215" s="88">
        <f>SUM(D215:O215)</f>
        <v>1</v>
      </c>
      <c r="C215" s="64"/>
      <c r="D215" s="110"/>
      <c r="E215" s="93"/>
      <c r="F215" s="50"/>
      <c r="G215" s="50"/>
      <c r="H215" s="50"/>
      <c r="I215" s="50"/>
      <c r="J215" s="50"/>
      <c r="K215" s="50"/>
      <c r="L215" s="93"/>
      <c r="M215" s="50">
        <v>1</v>
      </c>
      <c r="N215" s="50"/>
      <c r="O215" s="50"/>
    </row>
    <row r="216" spans="1:15" ht="16.3" thickBot="1">
      <c r="A216" s="58" t="s">
        <v>25</v>
      </c>
      <c r="B216" s="88">
        <f>SUM(D216:O216)</f>
        <v>7</v>
      </c>
      <c r="C216" s="63"/>
      <c r="D216" s="101"/>
      <c r="E216" s="104"/>
      <c r="F216" s="70"/>
      <c r="G216" s="70"/>
      <c r="H216" s="70"/>
      <c r="I216" s="70"/>
      <c r="J216" s="70"/>
      <c r="K216" s="70"/>
      <c r="L216" s="104"/>
      <c r="M216" s="70">
        <v>7</v>
      </c>
      <c r="N216" s="70"/>
      <c r="O216" s="70"/>
    </row>
    <row r="217" spans="1:15" ht="23.8">
      <c r="A217" s="37"/>
      <c r="B217" s="37"/>
      <c r="C217" s="39" t="s">
        <v>45</v>
      </c>
      <c r="D217" s="113"/>
      <c r="E217" s="65"/>
      <c r="F217" s="65"/>
      <c r="G217" s="65"/>
      <c r="H217" s="65"/>
      <c r="I217" s="65"/>
      <c r="J217" s="65"/>
      <c r="K217" s="65"/>
      <c r="L217" s="65"/>
      <c r="M217" s="66"/>
      <c r="N217" s="66"/>
      <c r="O217" s="65"/>
    </row>
    <row r="218" spans="1:15" ht="16.3">
      <c r="A218" s="37"/>
      <c r="B218" s="37"/>
      <c r="C218" s="42" t="s">
        <v>21</v>
      </c>
      <c r="D218" s="102" t="str">
        <f>IF(SUMIF($A$18:$A$216,$C218,D$18:D$216)=0,"",SUMIF($A$18:$A$216,$C218,D$18:D$216))</f>
        <v/>
      </c>
      <c r="E218" s="40">
        <f>IF(SUMIF($A$4:$A$216,$C218,E$4:E$216)=0,"",SUMIF($A$4:$A$216,$C218,E$4:E$216))</f>
        <v>15</v>
      </c>
      <c r="F218" s="40">
        <f t="shared" ref="F218:M221" si="0">IF(SUMIF($A$4:$A$216,$C218,F$4:F$216)=0,"",SUMIF($A$4:$A$216,$C218,F$4:F$216))</f>
        <v>15</v>
      </c>
      <c r="G218" s="40">
        <f t="shared" si="0"/>
        <v>15</v>
      </c>
      <c r="H218" s="40">
        <f t="shared" si="0"/>
        <v>15</v>
      </c>
      <c r="I218" s="40">
        <f t="shared" si="0"/>
        <v>15</v>
      </c>
      <c r="J218" s="40">
        <f t="shared" si="0"/>
        <v>15</v>
      </c>
      <c r="K218" s="40">
        <f t="shared" ref="K218:M218" si="1">IF(SUMIF($A$18:$A$236,$C218,K$18:K$236)=0,"",SUMIF($A$18:$A$236,$C218,K$18:K$236))</f>
        <v>15</v>
      </c>
      <c r="L218" s="40">
        <f t="shared" si="1"/>
        <v>15</v>
      </c>
      <c r="M218" s="40">
        <f t="shared" si="1"/>
        <v>15</v>
      </c>
      <c r="N218" s="40">
        <f ca="1">IF(SUMIF($A$4:$A$236,$C218,N$18:N$236)=0,"",SUMIF($A$18:$A$236,$C218,N$18:N$236))</f>
        <v>15</v>
      </c>
      <c r="O218" s="40">
        <f ca="1">IF(SUMIF($A$4:$A$236,$C218,O$18:O$236)=0,"",SUMIF($A$18:$A$236,$C218,O$18:O$236))</f>
        <v>15</v>
      </c>
    </row>
    <row r="219" spans="1:15" ht="16.3">
      <c r="A219" s="37"/>
      <c r="B219" s="37"/>
      <c r="C219" s="42" t="s">
        <v>22</v>
      </c>
      <c r="D219" s="102" t="str">
        <f>IF(SUMIF($A$18:$A$216,$C219,D$18:D$216)=0,"",SUMIF($A$18:$A$216,$C219,D$18:D$216))</f>
        <v/>
      </c>
      <c r="E219" s="40">
        <f>IF(SUMIF($A$4:$A$216,$C219,E$4:E$216)=0,"",SUMIF($A$4:$A$216,$C219,E$4:E$216))</f>
        <v>6</v>
      </c>
      <c r="F219" s="40">
        <f t="shared" si="0"/>
        <v>8</v>
      </c>
      <c r="G219" s="40">
        <f t="shared" si="0"/>
        <v>8</v>
      </c>
      <c r="H219" s="40">
        <f t="shared" si="0"/>
        <v>8</v>
      </c>
      <c r="I219" s="40">
        <f t="shared" si="0"/>
        <v>6</v>
      </c>
      <c r="J219" s="40">
        <f t="shared" si="0"/>
        <v>5</v>
      </c>
      <c r="K219" s="40">
        <f t="shared" si="0"/>
        <v>8</v>
      </c>
      <c r="L219" s="40">
        <f t="shared" si="0"/>
        <v>8</v>
      </c>
      <c r="M219" s="40">
        <f t="shared" si="0"/>
        <v>7</v>
      </c>
      <c r="N219" s="40">
        <f t="shared" ref="N219:O221" si="2">IF(SUMIF($A$4:$A$236,$C219,N$4:N$236)=0,"",SUMIF($A$4:$A$236,$C219,N$4:N$236))</f>
        <v>8</v>
      </c>
      <c r="O219" s="40">
        <f t="shared" si="2"/>
        <v>5</v>
      </c>
    </row>
    <row r="220" spans="1:15" ht="16.3">
      <c r="A220" s="37"/>
      <c r="B220" s="37"/>
      <c r="C220" s="42" t="s">
        <v>24</v>
      </c>
      <c r="D220" s="102" t="str">
        <f>IF(SUMIF($A$18:$A$216,$C220,D$18:D$216)=0,"",SUMIF($A$18:$A$216,$C220,D$18:D$216))</f>
        <v/>
      </c>
      <c r="E220" s="40">
        <f>IF(SUMIF($A$4:$A$216,$C220,E$4:E$216)=0,"",SUMIF($A$4:$A$216,$C220,E$4:E$216))</f>
        <v>3</v>
      </c>
      <c r="F220" s="40">
        <f t="shared" si="0"/>
        <v>3</v>
      </c>
      <c r="G220" s="40">
        <f t="shared" si="0"/>
        <v>4</v>
      </c>
      <c r="H220" s="40">
        <f t="shared" si="0"/>
        <v>3</v>
      </c>
      <c r="I220" s="40">
        <f t="shared" si="0"/>
        <v>4</v>
      </c>
      <c r="J220" s="40">
        <f t="shared" si="0"/>
        <v>4</v>
      </c>
      <c r="K220" s="40">
        <f t="shared" ref="K220:M221" si="3">IF(SUMIF($A$18:$A$236,$C220,K$18:K$236)=0,"",SUMIF($A$18:$A$236,$C220,K$18:K$236))</f>
        <v>9</v>
      </c>
      <c r="L220" s="40">
        <f t="shared" si="3"/>
        <v>3</v>
      </c>
      <c r="M220" s="40">
        <f t="shared" si="3"/>
        <v>5</v>
      </c>
      <c r="N220" s="40">
        <f t="shared" si="2"/>
        <v>5</v>
      </c>
      <c r="O220" s="40">
        <f t="shared" si="2"/>
        <v>3</v>
      </c>
    </row>
    <row r="221" spans="1:15" ht="16.3">
      <c r="A221" s="37"/>
      <c r="B221" s="37"/>
      <c r="C221" s="42" t="s">
        <v>25</v>
      </c>
      <c r="D221" s="102" t="str">
        <f>IF(SUMIF($A$18:$A$216,$C221,D$18:D$216)=0,"",SUMIF($A$18:$A$216,$C221,D$18:D$216))</f>
        <v/>
      </c>
      <c r="E221" s="40">
        <f>IF(SUMIF($A$4:$A$216,$C221,E$4:E$216)=0,"",SUMIF($A$4:$A$216,$C221,E$4:E$216))</f>
        <v>33</v>
      </c>
      <c r="F221" s="40">
        <f t="shared" si="0"/>
        <v>25</v>
      </c>
      <c r="G221" s="40">
        <f t="shared" si="0"/>
        <v>31</v>
      </c>
      <c r="H221" s="40">
        <f t="shared" si="0"/>
        <v>22</v>
      </c>
      <c r="I221" s="40">
        <f t="shared" si="0"/>
        <v>27</v>
      </c>
      <c r="J221" s="40">
        <f t="shared" si="0"/>
        <v>30</v>
      </c>
      <c r="K221" s="40">
        <f t="shared" si="3"/>
        <v>57</v>
      </c>
      <c r="L221" s="40">
        <f t="shared" si="3"/>
        <v>17</v>
      </c>
      <c r="M221" s="40">
        <f t="shared" si="3"/>
        <v>36</v>
      </c>
      <c r="N221" s="40">
        <f t="shared" si="2"/>
        <v>33</v>
      </c>
      <c r="O221" s="40">
        <f t="shared" si="2"/>
        <v>34</v>
      </c>
    </row>
  </sheetData>
  <mergeCells count="3">
    <mergeCell ref="A1:A3"/>
    <mergeCell ref="B1:C1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Anthem</vt:lpstr>
      <vt:lpstr>California</vt:lpstr>
      <vt:lpstr>Chicago</vt:lpstr>
      <vt:lpstr>New England</vt:lpstr>
      <vt:lpstr>Old Glory</vt:lpstr>
      <vt:lpstr>Seattle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Whatmore</dc:creator>
  <cp:lastModifiedBy>Ade Hill</cp:lastModifiedBy>
  <dcterms:created xsi:type="dcterms:W3CDTF">2026-02-26T21:31:02Z</dcterms:created>
  <dcterms:modified xsi:type="dcterms:W3CDTF">2026-06-22T13:39:44Z</dcterms:modified>
</cp:coreProperties>
</file>