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MAJOR LEAGUE RUGBY (MLR)/2025 MLR/"/>
    </mc:Choice>
  </mc:AlternateContent>
  <xr:revisionPtr revIDLastSave="0" documentId="8_{5CF106D0-2321-42E7-A7B2-98AE7A23BBA9}" xr6:coauthVersionLast="47" xr6:coauthVersionMax="47" xr10:uidLastSave="{00000000-0000-0000-0000-000000000000}"/>
  <bookViews>
    <workbookView xWindow="-26192" yWindow="747" windowWidth="26301" windowHeight="14169" xr2:uid="{77739FB3-3A83-B145-AB36-BA3DBF1E85F9}"/>
  </bookViews>
  <sheets>
    <sheet name="Anthem" sheetId="1" r:id="rId1"/>
    <sheet name="Chicago" sheetId="2" r:id="rId2"/>
    <sheet name="Houston" sheetId="3" r:id="rId3"/>
    <sheet name="Miami" sheetId="4" r:id="rId4"/>
    <sheet name="New England" sheetId="5" r:id="rId5"/>
    <sheet name="NOLA" sheetId="6" r:id="rId6"/>
    <sheet name="Old Glory" sheetId="7" r:id="rId7"/>
    <sheet name="Los Angeles" sheetId="8" r:id="rId8"/>
    <sheet name="San Diego" sheetId="9" r:id="rId9"/>
    <sheet name="Seattle" sheetId="10" r:id="rId10"/>
    <sheet name="Utah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4" i="3" l="1"/>
  <c r="X235" i="3"/>
  <c r="X236" i="3"/>
  <c r="X237" i="3"/>
  <c r="W354" i="5"/>
  <c r="W355" i="5"/>
  <c r="W356" i="5"/>
  <c r="W357" i="5"/>
  <c r="W234" i="3"/>
  <c r="W235" i="3"/>
  <c r="W236" i="3"/>
  <c r="W237" i="3"/>
  <c r="W279" i="11"/>
  <c r="U279" i="11"/>
  <c r="V279" i="11"/>
  <c r="W276" i="11"/>
  <c r="W277" i="11"/>
  <c r="W278" i="11"/>
  <c r="V274" i="2"/>
  <c r="V275" i="2"/>
  <c r="V276" i="2"/>
  <c r="V277" i="2"/>
  <c r="V354" i="5"/>
  <c r="V355" i="5"/>
  <c r="V356" i="5"/>
  <c r="V357" i="5"/>
  <c r="V308" i="8"/>
  <c r="V309" i="8"/>
  <c r="V310" i="8"/>
  <c r="V311" i="8"/>
  <c r="V234" i="3"/>
  <c r="V235" i="3"/>
  <c r="V236" i="3"/>
  <c r="V237" i="3"/>
  <c r="U266" i="4"/>
  <c r="U267" i="4"/>
  <c r="U268" i="4"/>
  <c r="U269" i="4"/>
  <c r="U354" i="5"/>
  <c r="U355" i="5"/>
  <c r="U356" i="5"/>
  <c r="U357" i="5"/>
  <c r="V244" i="10"/>
  <c r="V245" i="10"/>
  <c r="V246" i="10"/>
  <c r="V247" i="10"/>
  <c r="V276" i="11"/>
  <c r="V277" i="11"/>
  <c r="V278" i="11"/>
  <c r="U250" i="7"/>
  <c r="U251" i="7"/>
  <c r="U252" i="7"/>
  <c r="U253" i="7"/>
  <c r="U274" i="2"/>
  <c r="U275" i="2"/>
  <c r="U276" i="2"/>
  <c r="U277" i="2"/>
  <c r="T269" i="4"/>
  <c r="T268" i="4"/>
  <c r="T267" i="4"/>
  <c r="T266" i="4"/>
  <c r="B45" i="4"/>
  <c r="C45" i="4" s="1"/>
  <c r="C44" i="4"/>
  <c r="B44" i="4"/>
  <c r="B42" i="4"/>
  <c r="C42" i="4" s="1"/>
  <c r="B41" i="4"/>
  <c r="C41" i="4" s="1"/>
  <c r="B39" i="4"/>
  <c r="C39" i="4" s="1"/>
  <c r="B38" i="4"/>
  <c r="C38" i="4" s="1"/>
  <c r="B36" i="4"/>
  <c r="C36" i="4" s="1"/>
  <c r="B35" i="4"/>
  <c r="C35" i="4" s="1"/>
  <c r="C37" i="4" s="1"/>
  <c r="S244" i="10"/>
  <c r="T244" i="10"/>
  <c r="U244" i="10"/>
  <c r="S245" i="10"/>
  <c r="T245" i="10"/>
  <c r="U245" i="10"/>
  <c r="U311" i="8"/>
  <c r="U310" i="8"/>
  <c r="U309" i="8"/>
  <c r="U308" i="8"/>
  <c r="U278" i="11"/>
  <c r="U277" i="11"/>
  <c r="U276" i="11"/>
  <c r="T357" i="5"/>
  <c r="T354" i="5"/>
  <c r="T305" i="6"/>
  <c r="T304" i="6"/>
  <c r="T303" i="6"/>
  <c r="T302" i="6"/>
  <c r="B177" i="6"/>
  <c r="C177" i="6" s="1"/>
  <c r="C176" i="6"/>
  <c r="B176" i="6"/>
  <c r="B174" i="6"/>
  <c r="C174" i="6" s="1"/>
  <c r="B173" i="6"/>
  <c r="C173" i="6" s="1"/>
  <c r="T247" i="10"/>
  <c r="T246" i="10"/>
  <c r="S305" i="6"/>
  <c r="S304" i="6"/>
  <c r="S303" i="6"/>
  <c r="S302" i="6"/>
  <c r="S275" i="2"/>
  <c r="B93" i="9"/>
  <c r="C93" i="9" s="1"/>
  <c r="B92" i="9"/>
  <c r="C92" i="9" s="1"/>
  <c r="C90" i="9"/>
  <c r="B90" i="9"/>
  <c r="B89" i="9"/>
  <c r="B91" i="9" s="1"/>
  <c r="S269" i="4"/>
  <c r="S268" i="4"/>
  <c r="S267" i="4"/>
  <c r="S266" i="4"/>
  <c r="C43" i="4" l="1"/>
  <c r="B43" i="4"/>
  <c r="B37" i="4"/>
  <c r="B175" i="6"/>
  <c r="C175" i="6" s="1"/>
  <c r="C89" i="9"/>
  <c r="C91" i="9" s="1"/>
  <c r="R269" i="4" l="1"/>
  <c r="R268" i="4"/>
  <c r="R267" i="4"/>
  <c r="R266" i="4"/>
  <c r="B133" i="8"/>
  <c r="C133" i="8" s="1"/>
  <c r="B132" i="8"/>
  <c r="C132" i="8" s="1"/>
  <c r="B130" i="8"/>
  <c r="C130" i="8" s="1"/>
  <c r="B129" i="8"/>
  <c r="C129" i="8" s="1"/>
  <c r="S450" i="1"/>
  <c r="R305" i="6"/>
  <c r="R304" i="6"/>
  <c r="R302" i="6"/>
  <c r="R303" i="6"/>
  <c r="R247" i="10"/>
  <c r="S247" i="10"/>
  <c r="R246" i="10"/>
  <c r="S246" i="10"/>
  <c r="R245" i="10"/>
  <c r="R244" i="10"/>
  <c r="Q277" i="2"/>
  <c r="Q276" i="2"/>
  <c r="Q275" i="2"/>
  <c r="Q274" i="2"/>
  <c r="C131" i="8" l="1"/>
  <c r="B131" i="8"/>
  <c r="Q269" i="4"/>
  <c r="Q268" i="4"/>
  <c r="Q267" i="4"/>
  <c r="Q266" i="4"/>
  <c r="P305" i="6"/>
  <c r="Q305" i="6"/>
  <c r="P304" i="6"/>
  <c r="Q304" i="6"/>
  <c r="P303" i="6"/>
  <c r="Q303" i="6"/>
  <c r="P302" i="6"/>
  <c r="Q302" i="6"/>
  <c r="Q247" i="10"/>
  <c r="Q246" i="10"/>
  <c r="Q245" i="10"/>
  <c r="Q244" i="10"/>
  <c r="B101" i="10"/>
  <c r="C101" i="10" s="1"/>
  <c r="B98" i="10"/>
  <c r="C98" i="10" s="1"/>
  <c r="B96" i="10"/>
  <c r="C96" i="10" s="1"/>
  <c r="B95" i="10"/>
  <c r="C95" i="10" s="1"/>
  <c r="P453" i="1"/>
  <c r="Q453" i="1"/>
  <c r="P452" i="1"/>
  <c r="Q452" i="1"/>
  <c r="P451" i="1"/>
  <c r="Q451" i="1"/>
  <c r="P450" i="1"/>
  <c r="Q450" i="1"/>
  <c r="B63" i="1"/>
  <c r="C63" i="1" s="1"/>
  <c r="B62" i="1"/>
  <c r="C62" i="1" s="1"/>
  <c r="B60" i="1"/>
  <c r="C60" i="1" s="1"/>
  <c r="B59" i="1"/>
  <c r="P237" i="3"/>
  <c r="P236" i="3"/>
  <c r="P235" i="3"/>
  <c r="P234" i="3"/>
  <c r="P357" i="5"/>
  <c r="P269" i="4"/>
  <c r="P268" i="4"/>
  <c r="P267" i="4"/>
  <c r="P266" i="4"/>
  <c r="B183" i="8"/>
  <c r="C183" i="8" s="1"/>
  <c r="B182" i="8"/>
  <c r="C182" i="8" s="1"/>
  <c r="B180" i="8"/>
  <c r="C180" i="8" s="1"/>
  <c r="B179" i="8"/>
  <c r="C179" i="8" s="1"/>
  <c r="O244" i="10"/>
  <c r="P244" i="10"/>
  <c r="O245" i="10"/>
  <c r="P245" i="10"/>
  <c r="O246" i="10"/>
  <c r="P246" i="10"/>
  <c r="O247" i="10"/>
  <c r="P247" i="10"/>
  <c r="B41" i="11"/>
  <c r="C41" i="11" s="1"/>
  <c r="B42" i="11"/>
  <c r="B45" i="11"/>
  <c r="C45" i="11" s="1"/>
  <c r="B44" i="11"/>
  <c r="C44" i="11" s="1"/>
  <c r="C42" i="11"/>
  <c r="B235" i="11"/>
  <c r="C235" i="11" s="1"/>
  <c r="B234" i="11"/>
  <c r="B232" i="11"/>
  <c r="C232" i="11" s="1"/>
  <c r="B231" i="11"/>
  <c r="C231" i="11" s="1"/>
  <c r="O269" i="4"/>
  <c r="O268" i="4"/>
  <c r="O267" i="4"/>
  <c r="O266" i="4"/>
  <c r="B75" i="9"/>
  <c r="C75" i="9" s="1"/>
  <c r="B74" i="9"/>
  <c r="C74" i="9" s="1"/>
  <c r="B72" i="9"/>
  <c r="C72" i="9" s="1"/>
  <c r="B71" i="9"/>
  <c r="C71" i="9" s="1"/>
  <c r="B222" i="9"/>
  <c r="C222" i="9" s="1"/>
  <c r="B221" i="9"/>
  <c r="C221" i="9" s="1"/>
  <c r="B225" i="9"/>
  <c r="C225" i="9" s="1"/>
  <c r="B224" i="9"/>
  <c r="C224" i="9" s="1"/>
  <c r="N305" i="6"/>
  <c r="O305" i="6"/>
  <c r="N304" i="6"/>
  <c r="O304" i="6"/>
  <c r="N303" i="6"/>
  <c r="O303" i="6"/>
  <c r="N302" i="6"/>
  <c r="O302" i="6"/>
  <c r="B25" i="6"/>
  <c r="C25" i="6" s="1"/>
  <c r="B22" i="6"/>
  <c r="C22" i="6" s="1"/>
  <c r="B20" i="6"/>
  <c r="C20" i="6" s="1"/>
  <c r="B19" i="6"/>
  <c r="C97" i="10" l="1"/>
  <c r="B97" i="10"/>
  <c r="B61" i="1"/>
  <c r="C61" i="1" s="1"/>
  <c r="C59" i="1"/>
  <c r="B181" i="8"/>
  <c r="C181" i="8"/>
  <c r="C43" i="11"/>
  <c r="C233" i="11"/>
  <c r="B43" i="11"/>
  <c r="C234" i="11"/>
  <c r="B233" i="11"/>
  <c r="C73" i="9"/>
  <c r="B73" i="9"/>
  <c r="C223" i="9"/>
  <c r="B223" i="9"/>
  <c r="B21" i="6"/>
  <c r="C21" i="6" s="1"/>
  <c r="C19" i="6"/>
  <c r="B17" i="9" l="1"/>
  <c r="C17" i="9" s="1"/>
  <c r="B14" i="9"/>
  <c r="C14" i="9" s="1"/>
  <c r="B12" i="9"/>
  <c r="C12" i="9" s="1"/>
  <c r="B11" i="9"/>
  <c r="C11" i="9" s="1"/>
  <c r="C13" i="9" l="1"/>
  <c r="B13" i="9"/>
  <c r="B265" i="11"/>
  <c r="C265" i="11" s="1"/>
  <c r="B264" i="11"/>
  <c r="B262" i="11"/>
  <c r="C262" i="11" s="1"/>
  <c r="B261" i="11"/>
  <c r="C261" i="11" s="1"/>
  <c r="B182" i="10"/>
  <c r="C182" i="10" s="1"/>
  <c r="B185" i="10"/>
  <c r="C185" i="10" s="1"/>
  <c r="B184" i="10"/>
  <c r="C184" i="10" s="1"/>
  <c r="B181" i="10"/>
  <c r="C181" i="10" s="1"/>
  <c r="M304" i="6"/>
  <c r="L266" i="4"/>
  <c r="M266" i="4"/>
  <c r="N266" i="4"/>
  <c r="L267" i="4"/>
  <c r="M267" i="4"/>
  <c r="N267" i="4"/>
  <c r="L268" i="4"/>
  <c r="M268" i="4"/>
  <c r="N268" i="4"/>
  <c r="L269" i="4"/>
  <c r="M269" i="4"/>
  <c r="N269" i="4"/>
  <c r="N245" i="10"/>
  <c r="N246" i="10"/>
  <c r="N247" i="10"/>
  <c r="N244" i="10"/>
  <c r="B259" i="1"/>
  <c r="C259" i="1" s="1"/>
  <c r="B258" i="1"/>
  <c r="C258" i="1" s="1"/>
  <c r="B256" i="1"/>
  <c r="C256" i="1" s="1"/>
  <c r="B255" i="1"/>
  <c r="C255" i="1" s="1"/>
  <c r="B277" i="1"/>
  <c r="C277" i="1" s="1"/>
  <c r="B276" i="1"/>
  <c r="C276" i="1" s="1"/>
  <c r="B274" i="1"/>
  <c r="C274" i="1" s="1"/>
  <c r="B273" i="1"/>
  <c r="C273" i="1" s="1"/>
  <c r="B313" i="1"/>
  <c r="C313" i="1" s="1"/>
  <c r="B312" i="1"/>
  <c r="C312" i="1" s="1"/>
  <c r="B310" i="1"/>
  <c r="C310" i="1" s="1"/>
  <c r="B309" i="1"/>
  <c r="C309" i="1" s="1"/>
  <c r="B195" i="8"/>
  <c r="C195" i="8" s="1"/>
  <c r="B194" i="8"/>
  <c r="C194" i="8" s="1"/>
  <c r="B192" i="8"/>
  <c r="C192" i="8" s="1"/>
  <c r="B191" i="8"/>
  <c r="C191" i="8" s="1"/>
  <c r="C247" i="5"/>
  <c r="B247" i="5"/>
  <c r="B246" i="5"/>
  <c r="C246" i="5" s="1"/>
  <c r="B244" i="5"/>
  <c r="C244" i="5" s="1"/>
  <c r="B243" i="5"/>
  <c r="C243" i="5" s="1"/>
  <c r="B113" i="5"/>
  <c r="C113" i="5" s="1"/>
  <c r="B110" i="5"/>
  <c r="C110" i="5" s="1"/>
  <c r="B108" i="5"/>
  <c r="C108" i="5" s="1"/>
  <c r="B107" i="5"/>
  <c r="B109" i="5" s="1"/>
  <c r="L245" i="10"/>
  <c r="M245" i="10"/>
  <c r="M303" i="6"/>
  <c r="M305" i="6"/>
  <c r="M302" i="6"/>
  <c r="L304" i="6"/>
  <c r="B133" i="3"/>
  <c r="C133" i="3" s="1"/>
  <c r="B132" i="3"/>
  <c r="C132" i="3" s="1"/>
  <c r="B130" i="3"/>
  <c r="C130" i="3" s="1"/>
  <c r="B129" i="3"/>
  <c r="C129" i="3" s="1"/>
  <c r="B27" i="4"/>
  <c r="C27" i="4" s="1"/>
  <c r="B26" i="4"/>
  <c r="C26" i="4" s="1"/>
  <c r="B24" i="4"/>
  <c r="C24" i="4" s="1"/>
  <c r="B23" i="4"/>
  <c r="L279" i="11"/>
  <c r="K276" i="11"/>
  <c r="L276" i="11"/>
  <c r="C245" i="5" l="1"/>
  <c r="B25" i="4"/>
  <c r="C25" i="4" s="1"/>
  <c r="B263" i="11"/>
  <c r="C263" i="11"/>
  <c r="C193" i="8"/>
  <c r="C131" i="3"/>
  <c r="C264" i="11"/>
  <c r="C183" i="10"/>
  <c r="B183" i="10"/>
  <c r="B257" i="1"/>
  <c r="C257" i="1" s="1"/>
  <c r="B275" i="1"/>
  <c r="C275" i="1" s="1"/>
  <c r="B311" i="1"/>
  <c r="C311" i="1" s="1"/>
  <c r="B193" i="8"/>
  <c r="B245" i="5"/>
  <c r="C107" i="5"/>
  <c r="C109" i="5" s="1"/>
  <c r="B131" i="3"/>
  <c r="C23" i="4"/>
  <c r="K245" i="10"/>
  <c r="B229" i="7"/>
  <c r="K304" i="6"/>
  <c r="K303" i="6"/>
  <c r="B291" i="6"/>
  <c r="C291" i="6" s="1"/>
  <c r="B290" i="6"/>
  <c r="C290" i="6" s="1"/>
  <c r="B288" i="6"/>
  <c r="C288" i="6" s="1"/>
  <c r="B287" i="6"/>
  <c r="C287" i="6" s="1"/>
  <c r="K453" i="1"/>
  <c r="K452" i="1"/>
  <c r="K451" i="1"/>
  <c r="K450" i="1"/>
  <c r="B241" i="1"/>
  <c r="C241" i="1" s="1"/>
  <c r="B240" i="1"/>
  <c r="C240" i="1" s="1"/>
  <c r="B238" i="1"/>
  <c r="C238" i="1" s="1"/>
  <c r="B237" i="1"/>
  <c r="C237" i="1" s="1"/>
  <c r="K277" i="2"/>
  <c r="K276" i="2"/>
  <c r="K275" i="2"/>
  <c r="K274" i="2"/>
  <c r="B231" i="9"/>
  <c r="C231" i="9" s="1"/>
  <c r="B230" i="9"/>
  <c r="C230" i="9" s="1"/>
  <c r="B228" i="9"/>
  <c r="C228" i="9" s="1"/>
  <c r="B227" i="9"/>
  <c r="C227" i="9" s="1"/>
  <c r="J269" i="4"/>
  <c r="K269" i="4"/>
  <c r="J268" i="4"/>
  <c r="K268" i="4"/>
  <c r="J267" i="4"/>
  <c r="K267" i="4"/>
  <c r="J266" i="4"/>
  <c r="K266" i="4"/>
  <c r="B201" i="4"/>
  <c r="C201" i="4" s="1"/>
  <c r="B200" i="4"/>
  <c r="C200" i="4" s="1"/>
  <c r="B198" i="4"/>
  <c r="C198" i="4" s="1"/>
  <c r="B197" i="4"/>
  <c r="C197" i="4" s="1"/>
  <c r="B202" i="3"/>
  <c r="B143" i="7"/>
  <c r="C143" i="7" s="1"/>
  <c r="B142" i="7"/>
  <c r="C142" i="7" s="1"/>
  <c r="B140" i="7"/>
  <c r="C140" i="7" s="1"/>
  <c r="B139" i="7"/>
  <c r="B141" i="7" s="1"/>
  <c r="J305" i="6"/>
  <c r="J304" i="6"/>
  <c r="J303" i="6"/>
  <c r="J302" i="6"/>
  <c r="I357" i="5"/>
  <c r="J357" i="5"/>
  <c r="I356" i="5"/>
  <c r="J356" i="5"/>
  <c r="I355" i="5"/>
  <c r="J355" i="5"/>
  <c r="I354" i="5"/>
  <c r="J354" i="5"/>
  <c r="J277" i="11"/>
  <c r="B355" i="1"/>
  <c r="C355" i="1" s="1"/>
  <c r="B354" i="1"/>
  <c r="C354" i="1" s="1"/>
  <c r="B352" i="1"/>
  <c r="C352" i="1" s="1"/>
  <c r="B351" i="1"/>
  <c r="C351" i="1" s="1"/>
  <c r="B27" i="1"/>
  <c r="C27" i="1" s="1"/>
  <c r="B26" i="1"/>
  <c r="C26" i="1" s="1"/>
  <c r="B24" i="1"/>
  <c r="C24" i="1" s="1"/>
  <c r="B23" i="1"/>
  <c r="C23" i="1" s="1"/>
  <c r="B149" i="1"/>
  <c r="C149" i="1" s="1"/>
  <c r="B146" i="1"/>
  <c r="C146" i="1" s="1"/>
  <c r="B144" i="1"/>
  <c r="C144" i="1" s="1"/>
  <c r="B143" i="1"/>
  <c r="C143" i="1" s="1"/>
  <c r="J244" i="10"/>
  <c r="J247" i="10"/>
  <c r="J246" i="10"/>
  <c r="J245" i="10"/>
  <c r="I245" i="10"/>
  <c r="I246" i="10"/>
  <c r="I247" i="10"/>
  <c r="I244" i="10"/>
  <c r="I269" i="4"/>
  <c r="I268" i="4"/>
  <c r="I267" i="4"/>
  <c r="I266" i="4"/>
  <c r="B211" i="3"/>
  <c r="C211" i="3" s="1"/>
  <c r="B210" i="3"/>
  <c r="C210" i="3" s="1"/>
  <c r="B208" i="3"/>
  <c r="C208" i="3" s="1"/>
  <c r="B207" i="3"/>
  <c r="C207" i="3" s="1"/>
  <c r="B181" i="3"/>
  <c r="C181" i="3" s="1"/>
  <c r="B180" i="3"/>
  <c r="C180" i="3" s="1"/>
  <c r="B178" i="3"/>
  <c r="C178" i="3" s="1"/>
  <c r="B177" i="3"/>
  <c r="I305" i="6"/>
  <c r="I303" i="6"/>
  <c r="I304" i="6"/>
  <c r="I302" i="6"/>
  <c r="C25" i="1" l="1"/>
  <c r="C289" i="6"/>
  <c r="C239" i="1"/>
  <c r="C139" i="7"/>
  <c r="C141" i="7" s="1"/>
  <c r="C209" i="3"/>
  <c r="B179" i="3"/>
  <c r="C199" i="4"/>
  <c r="B289" i="6"/>
  <c r="B239" i="1"/>
  <c r="C229" i="9"/>
  <c r="B229" i="9"/>
  <c r="B199" i="4"/>
  <c r="B353" i="1"/>
  <c r="C353" i="1" s="1"/>
  <c r="C145" i="1"/>
  <c r="B25" i="1"/>
  <c r="B145" i="1"/>
  <c r="B209" i="3"/>
  <c r="C177" i="3"/>
  <c r="C179" i="3" s="1"/>
  <c r="B211" i="5" l="1"/>
  <c r="C211" i="5" s="1"/>
  <c r="B210" i="5"/>
  <c r="C210" i="5" s="1"/>
  <c r="B208" i="5"/>
  <c r="C208" i="5" s="1"/>
  <c r="B207" i="5"/>
  <c r="C207" i="5" s="1"/>
  <c r="H245" i="10"/>
  <c r="H246" i="10"/>
  <c r="H247" i="10"/>
  <c r="H244" i="10"/>
  <c r="B119" i="8"/>
  <c r="C119" i="8" s="1"/>
  <c r="B113" i="8"/>
  <c r="C113" i="8" s="1"/>
  <c r="B116" i="8"/>
  <c r="C116" i="8" s="1"/>
  <c r="B114" i="8"/>
  <c r="C114" i="8" s="1"/>
  <c r="B201" i="8"/>
  <c r="C201" i="8" s="1"/>
  <c r="B200" i="8"/>
  <c r="C200" i="8" s="1"/>
  <c r="B198" i="8"/>
  <c r="C198" i="8" s="1"/>
  <c r="B197" i="8"/>
  <c r="C197" i="8" s="1"/>
  <c r="H267" i="4"/>
  <c r="H268" i="4"/>
  <c r="H269" i="4"/>
  <c r="H266" i="4"/>
  <c r="H303" i="6"/>
  <c r="H304" i="6"/>
  <c r="H305" i="6"/>
  <c r="H302" i="6"/>
  <c r="G356" i="5"/>
  <c r="H356" i="5"/>
  <c r="G357" i="5"/>
  <c r="H357" i="5"/>
  <c r="G354" i="5"/>
  <c r="H354" i="5"/>
  <c r="H355" i="5"/>
  <c r="G355" i="5"/>
  <c r="B88" i="5"/>
  <c r="C88" i="5" s="1"/>
  <c r="B87" i="5"/>
  <c r="C87" i="5" s="1"/>
  <c r="B91" i="5"/>
  <c r="C91" i="5" s="1"/>
  <c r="B90" i="5"/>
  <c r="C90" i="5" s="1"/>
  <c r="B85" i="5"/>
  <c r="C85" i="5" s="1"/>
  <c r="B82" i="5"/>
  <c r="C82" i="5" s="1"/>
  <c r="B80" i="5"/>
  <c r="C80" i="5" s="1"/>
  <c r="B79" i="5"/>
  <c r="C79" i="5" s="1"/>
  <c r="B205" i="5"/>
  <c r="C205" i="5" s="1"/>
  <c r="B204" i="5"/>
  <c r="C204" i="5" s="1"/>
  <c r="B202" i="5"/>
  <c r="C202" i="5" s="1"/>
  <c r="B201" i="5"/>
  <c r="C201" i="5" s="1"/>
  <c r="E244" i="10"/>
  <c r="F244" i="10"/>
  <c r="G244" i="10"/>
  <c r="G245" i="10"/>
  <c r="G246" i="10"/>
  <c r="G247" i="10"/>
  <c r="B41" i="9"/>
  <c r="C41" i="9" s="1"/>
  <c r="B40" i="9"/>
  <c r="C40" i="9" s="1"/>
  <c r="B38" i="9"/>
  <c r="C38" i="9" s="1"/>
  <c r="B37" i="9"/>
  <c r="C37" i="9" s="1"/>
  <c r="F277" i="11"/>
  <c r="G277" i="11"/>
  <c r="G276" i="11"/>
  <c r="F276" i="11"/>
  <c r="B217" i="11"/>
  <c r="C217" i="11" s="1"/>
  <c r="B216" i="11"/>
  <c r="B214" i="11"/>
  <c r="C214" i="11" s="1"/>
  <c r="B213" i="11"/>
  <c r="C213" i="11" s="1"/>
  <c r="B61" i="7"/>
  <c r="C61" i="7" s="1"/>
  <c r="B60" i="7"/>
  <c r="C60" i="7" s="1"/>
  <c r="B58" i="7"/>
  <c r="C58" i="7" s="1"/>
  <c r="B57" i="7"/>
  <c r="C209" i="5" l="1"/>
  <c r="C115" i="8"/>
  <c r="B209" i="5"/>
  <c r="B115" i="8"/>
  <c r="B199" i="8"/>
  <c r="C199" i="8"/>
  <c r="B89" i="5"/>
  <c r="C89" i="5" s="1"/>
  <c r="B81" i="5"/>
  <c r="C81" i="5" s="1"/>
  <c r="B203" i="5"/>
  <c r="C203" i="5" s="1"/>
  <c r="C39" i="9"/>
  <c r="B39" i="9"/>
  <c r="C215" i="11"/>
  <c r="C216" i="11"/>
  <c r="B215" i="11"/>
  <c r="B59" i="7"/>
  <c r="C57" i="7"/>
  <c r="C59" i="7" s="1"/>
  <c r="G266" i="4" l="1"/>
  <c r="G269" i="4"/>
  <c r="B54" i="5"/>
  <c r="C54" i="5" s="1"/>
  <c r="B59" i="5"/>
  <c r="C59" i="5" s="1"/>
  <c r="B56" i="5"/>
  <c r="C56" i="5" s="1"/>
  <c r="B53" i="5"/>
  <c r="C53" i="5" s="1"/>
  <c r="B81" i="2"/>
  <c r="C81" i="2" s="1"/>
  <c r="B78" i="2"/>
  <c r="C78" i="2" s="1"/>
  <c r="B76" i="2"/>
  <c r="C76" i="2" s="1"/>
  <c r="B75" i="2"/>
  <c r="C75" i="2" s="1"/>
  <c r="B97" i="3"/>
  <c r="C97" i="3" s="1"/>
  <c r="B94" i="3"/>
  <c r="C94" i="3" s="1"/>
  <c r="B92" i="3"/>
  <c r="C92" i="3" s="1"/>
  <c r="B91" i="3"/>
  <c r="C91" i="3" s="1"/>
  <c r="C55" i="5" l="1"/>
  <c r="B55" i="5"/>
  <c r="C77" i="2"/>
  <c r="B77" i="2"/>
  <c r="B93" i="3"/>
  <c r="C93" i="3" s="1"/>
  <c r="B29" i="9" l="1"/>
  <c r="C29" i="9" s="1"/>
  <c r="B28" i="9"/>
  <c r="C28" i="9" s="1"/>
  <c r="B26" i="9"/>
  <c r="C26" i="9" s="1"/>
  <c r="B25" i="9"/>
  <c r="C25" i="9" s="1"/>
  <c r="F305" i="6"/>
  <c r="F304" i="6"/>
  <c r="F303" i="6"/>
  <c r="F302" i="6"/>
  <c r="F279" i="11"/>
  <c r="B148" i="11"/>
  <c r="C148" i="11" s="1"/>
  <c r="B147" i="11"/>
  <c r="C147" i="11" s="1"/>
  <c r="B151" i="11"/>
  <c r="C151" i="11" s="1"/>
  <c r="B150" i="11"/>
  <c r="F267" i="4"/>
  <c r="F268" i="4"/>
  <c r="F269" i="4"/>
  <c r="F266" i="4"/>
  <c r="B211" i="1"/>
  <c r="C211" i="1" s="1"/>
  <c r="B210" i="1"/>
  <c r="C210" i="1" s="1"/>
  <c r="B208" i="1"/>
  <c r="C208" i="1" s="1"/>
  <c r="B207" i="1"/>
  <c r="B21" i="11"/>
  <c r="C21" i="11" s="1"/>
  <c r="B20" i="11"/>
  <c r="B18" i="11"/>
  <c r="C18" i="11" s="1"/>
  <c r="B17" i="11"/>
  <c r="C17" i="11" s="1"/>
  <c r="E303" i="6"/>
  <c r="E302" i="6"/>
  <c r="E305" i="6"/>
  <c r="E304" i="6"/>
  <c r="E266" i="4"/>
  <c r="B125" i="4"/>
  <c r="C125" i="4" s="1"/>
  <c r="B129" i="4"/>
  <c r="C129" i="4" s="1"/>
  <c r="B128" i="4"/>
  <c r="C128" i="4" s="1"/>
  <c r="B126" i="4"/>
  <c r="C126" i="4" s="1"/>
  <c r="C19" i="11" l="1"/>
  <c r="C27" i="9"/>
  <c r="B27" i="9"/>
  <c r="B149" i="11"/>
  <c r="C149" i="11"/>
  <c r="C150" i="11"/>
  <c r="B209" i="1"/>
  <c r="C209" i="1" s="1"/>
  <c r="C207" i="1"/>
  <c r="B19" i="11"/>
  <c r="C20" i="11"/>
  <c r="B127" i="4"/>
  <c r="C127" i="4" s="1"/>
  <c r="B124" i="3" l="1"/>
  <c r="C124" i="3" s="1"/>
  <c r="B123" i="3"/>
  <c r="B127" i="3"/>
  <c r="C127" i="3" s="1"/>
  <c r="B126" i="3"/>
  <c r="C126" i="3" s="1"/>
  <c r="B21" i="3"/>
  <c r="C21" i="3" s="1"/>
  <c r="B20" i="3"/>
  <c r="C20" i="3" s="1"/>
  <c r="B18" i="3"/>
  <c r="C18" i="3" s="1"/>
  <c r="B17" i="3"/>
  <c r="C17" i="3" s="1"/>
  <c r="B35" i="9"/>
  <c r="C35" i="9" s="1"/>
  <c r="B34" i="9"/>
  <c r="C34" i="9" s="1"/>
  <c r="B32" i="9"/>
  <c r="C32" i="9" s="1"/>
  <c r="B31" i="9"/>
  <c r="C31" i="9" s="1"/>
  <c r="B258" i="9"/>
  <c r="C258" i="9" s="1"/>
  <c r="B261" i="9"/>
  <c r="C261" i="9" s="1"/>
  <c r="B260" i="9"/>
  <c r="C260" i="9" s="1"/>
  <c r="B257" i="9"/>
  <c r="C257" i="9" s="1"/>
  <c r="B265" i="1"/>
  <c r="C265" i="1" s="1"/>
  <c r="B264" i="1"/>
  <c r="C264" i="1" s="1"/>
  <c r="B262" i="1"/>
  <c r="C262" i="1" s="1"/>
  <c r="B261" i="1"/>
  <c r="C261" i="1" s="1"/>
  <c r="C263" i="1" s="1"/>
  <c r="B45" i="1"/>
  <c r="C45" i="1" s="1"/>
  <c r="B44" i="1"/>
  <c r="C44" i="1" s="1"/>
  <c r="B42" i="1"/>
  <c r="C42" i="1" s="1"/>
  <c r="B41" i="1"/>
  <c r="C41" i="1" s="1"/>
  <c r="B331" i="1"/>
  <c r="C331" i="1" s="1"/>
  <c r="B330" i="1"/>
  <c r="C330" i="1" s="1"/>
  <c r="B328" i="1"/>
  <c r="C328" i="1" s="1"/>
  <c r="B327" i="1"/>
  <c r="B329" i="1" s="1"/>
  <c r="C329" i="1" s="1"/>
  <c r="B373" i="1"/>
  <c r="C373" i="1" s="1"/>
  <c r="B372" i="1"/>
  <c r="C372" i="1" s="1"/>
  <c r="B370" i="1"/>
  <c r="C370" i="1" s="1"/>
  <c r="B369" i="1"/>
  <c r="C369" i="1" s="1"/>
  <c r="D246" i="10"/>
  <c r="D247" i="10"/>
  <c r="D245" i="10"/>
  <c r="D244" i="10"/>
  <c r="B155" i="10"/>
  <c r="C155" i="10" s="1"/>
  <c r="B154" i="10"/>
  <c r="C154" i="10" s="1"/>
  <c r="B152" i="10"/>
  <c r="C152" i="10" s="1"/>
  <c r="B151" i="10"/>
  <c r="C151" i="10" s="1"/>
  <c r="B39" i="5"/>
  <c r="C39" i="5" s="1"/>
  <c r="B38" i="5"/>
  <c r="C38" i="5" s="1"/>
  <c r="B36" i="5"/>
  <c r="C36" i="5" s="1"/>
  <c r="B35" i="5"/>
  <c r="B9" i="5"/>
  <c r="C9" i="5" s="1"/>
  <c r="B8" i="5"/>
  <c r="C8" i="5" s="1"/>
  <c r="B6" i="5"/>
  <c r="C6" i="5" s="1"/>
  <c r="B5" i="5"/>
  <c r="C5" i="5" s="1"/>
  <c r="B337" i="5"/>
  <c r="C337" i="5" s="1"/>
  <c r="B336" i="5"/>
  <c r="C336" i="5" s="1"/>
  <c r="B334" i="5"/>
  <c r="C334" i="5" s="1"/>
  <c r="B333" i="5"/>
  <c r="C333" i="5" s="1"/>
  <c r="B265" i="5"/>
  <c r="C265" i="5" s="1"/>
  <c r="B264" i="5"/>
  <c r="C264" i="5" s="1"/>
  <c r="B262" i="5"/>
  <c r="C262" i="5" s="1"/>
  <c r="B261" i="5"/>
  <c r="C261" i="5" s="1"/>
  <c r="B229" i="5"/>
  <c r="C229" i="5" s="1"/>
  <c r="B228" i="5"/>
  <c r="C228" i="5" s="1"/>
  <c r="B226" i="5"/>
  <c r="C226" i="5" s="1"/>
  <c r="B225" i="5"/>
  <c r="C225" i="5" s="1"/>
  <c r="B48" i="5"/>
  <c r="C48" i="5" s="1"/>
  <c r="B51" i="5"/>
  <c r="C51" i="5" s="1"/>
  <c r="B50" i="5"/>
  <c r="C50" i="5" s="1"/>
  <c r="B47" i="5"/>
  <c r="C47" i="5" s="1"/>
  <c r="B105" i="5"/>
  <c r="C105" i="5" s="1"/>
  <c r="B102" i="5"/>
  <c r="C102" i="5" s="1"/>
  <c r="B100" i="5"/>
  <c r="C100" i="5" s="1"/>
  <c r="B99" i="5"/>
  <c r="C99" i="5" s="1"/>
  <c r="B325" i="5"/>
  <c r="C325" i="5" s="1"/>
  <c r="B324" i="5"/>
  <c r="C324" i="5" s="1"/>
  <c r="B322" i="5"/>
  <c r="C322" i="5" s="1"/>
  <c r="B321" i="5"/>
  <c r="C321" i="5" s="1"/>
  <c r="B331" i="5"/>
  <c r="C331" i="5" s="1"/>
  <c r="B330" i="5"/>
  <c r="C330" i="5" s="1"/>
  <c r="B328" i="5"/>
  <c r="C328" i="5" s="1"/>
  <c r="B327" i="5"/>
  <c r="C327" i="5" s="1"/>
  <c r="B256" i="5"/>
  <c r="C256" i="5" s="1"/>
  <c r="B259" i="5"/>
  <c r="C259" i="5" s="1"/>
  <c r="B258" i="5"/>
  <c r="C258" i="5" s="1"/>
  <c r="B255" i="5"/>
  <c r="C255" i="5" s="1"/>
  <c r="B81" i="8"/>
  <c r="C81" i="8" s="1"/>
  <c r="B80" i="8"/>
  <c r="C80" i="8" s="1"/>
  <c r="B78" i="8"/>
  <c r="C78" i="8" s="1"/>
  <c r="B77" i="8"/>
  <c r="C77" i="8" s="1"/>
  <c r="B177" i="8"/>
  <c r="C177" i="8" s="1"/>
  <c r="B176" i="8"/>
  <c r="C176" i="8" s="1"/>
  <c r="B174" i="8"/>
  <c r="C174" i="8" s="1"/>
  <c r="B173" i="8"/>
  <c r="C173" i="8" s="1"/>
  <c r="B29" i="8"/>
  <c r="C29" i="8" s="1"/>
  <c r="B28" i="8"/>
  <c r="C28" i="8" s="1"/>
  <c r="B26" i="8"/>
  <c r="C26" i="8" s="1"/>
  <c r="B25" i="8"/>
  <c r="C25" i="8" s="1"/>
  <c r="B203" i="2"/>
  <c r="C203" i="2" s="1"/>
  <c r="B202" i="2"/>
  <c r="C202" i="2" s="1"/>
  <c r="B200" i="2"/>
  <c r="C200" i="2" s="1"/>
  <c r="B199" i="2"/>
  <c r="C199" i="2" s="1"/>
  <c r="B229" i="3"/>
  <c r="C229" i="3" s="1"/>
  <c r="B228" i="3"/>
  <c r="C228" i="3" s="1"/>
  <c r="B226" i="3"/>
  <c r="C226" i="3" s="1"/>
  <c r="B225" i="3"/>
  <c r="C225" i="3" s="1"/>
  <c r="B139" i="3"/>
  <c r="C139" i="3" s="1"/>
  <c r="B138" i="3"/>
  <c r="C138" i="3" s="1"/>
  <c r="B136" i="3"/>
  <c r="C136" i="3" s="1"/>
  <c r="B135" i="3"/>
  <c r="C135" i="3" s="1"/>
  <c r="D303" i="6"/>
  <c r="D304" i="6"/>
  <c r="D305" i="6"/>
  <c r="D302" i="6"/>
  <c r="B249" i="6"/>
  <c r="C249" i="6" s="1"/>
  <c r="B248" i="6"/>
  <c r="C248" i="6" s="1"/>
  <c r="B246" i="6"/>
  <c r="C246" i="6" s="1"/>
  <c r="B245" i="6"/>
  <c r="C245" i="6" s="1"/>
  <c r="B21" i="1"/>
  <c r="C21" i="1" s="1"/>
  <c r="B20" i="1"/>
  <c r="C20" i="1" s="1"/>
  <c r="B18" i="1"/>
  <c r="C18" i="1" s="1"/>
  <c r="B17" i="1"/>
  <c r="C17" i="1" s="1"/>
  <c r="B101" i="1"/>
  <c r="C101" i="1" s="1"/>
  <c r="B100" i="1"/>
  <c r="C100" i="1" s="1"/>
  <c r="B98" i="1"/>
  <c r="C98" i="1" s="1"/>
  <c r="B97" i="1"/>
  <c r="C97" i="1" s="1"/>
  <c r="B187" i="1"/>
  <c r="C187" i="1" s="1"/>
  <c r="B186" i="1"/>
  <c r="C186" i="1" s="1"/>
  <c r="B184" i="1"/>
  <c r="C184" i="1" s="1"/>
  <c r="B183" i="1"/>
  <c r="C183" i="1" s="1"/>
  <c r="B445" i="1"/>
  <c r="C445" i="1" s="1"/>
  <c r="B444" i="1"/>
  <c r="C444" i="1" s="1"/>
  <c r="B442" i="1"/>
  <c r="C442" i="1" s="1"/>
  <c r="B441" i="1"/>
  <c r="C441" i="1" s="1"/>
  <c r="B349" i="1"/>
  <c r="C349" i="1" s="1"/>
  <c r="B348" i="1"/>
  <c r="C348" i="1" s="1"/>
  <c r="B346" i="1"/>
  <c r="C346" i="1" s="1"/>
  <c r="B345" i="1"/>
  <c r="C345" i="1" s="1"/>
  <c r="B250" i="1"/>
  <c r="B249" i="1"/>
  <c r="B95" i="1"/>
  <c r="C95" i="1" s="1"/>
  <c r="B92" i="1"/>
  <c r="C92" i="1" s="1"/>
  <c r="B90" i="1"/>
  <c r="C90" i="1" s="1"/>
  <c r="B89" i="1"/>
  <c r="C89" i="1" s="1"/>
  <c r="B69" i="1"/>
  <c r="C69" i="1" s="1"/>
  <c r="B68" i="1"/>
  <c r="C68" i="1" s="1"/>
  <c r="B66" i="1"/>
  <c r="C66" i="1" s="1"/>
  <c r="B65" i="1"/>
  <c r="C65" i="1" s="1"/>
  <c r="B127" i="1"/>
  <c r="C127" i="1" s="1"/>
  <c r="B126" i="1"/>
  <c r="C126" i="1" s="1"/>
  <c r="B124" i="1"/>
  <c r="C124" i="1" s="1"/>
  <c r="B123" i="1"/>
  <c r="C123" i="1" s="1"/>
  <c r="B87" i="1"/>
  <c r="C87" i="1" s="1"/>
  <c r="B86" i="1"/>
  <c r="C86" i="1" s="1"/>
  <c r="B84" i="1"/>
  <c r="C84" i="1" s="1"/>
  <c r="B83" i="1"/>
  <c r="C83" i="1" s="1"/>
  <c r="B165" i="1"/>
  <c r="C165" i="1" s="1"/>
  <c r="B162" i="1"/>
  <c r="C162" i="1" s="1"/>
  <c r="B160" i="1"/>
  <c r="C160" i="1" s="1"/>
  <c r="C161" i="1" s="1"/>
  <c r="B159" i="1"/>
  <c r="C159" i="1" s="1"/>
  <c r="B193" i="1"/>
  <c r="C193" i="1" s="1"/>
  <c r="B192" i="1"/>
  <c r="C192" i="1" s="1"/>
  <c r="B190" i="1"/>
  <c r="C190" i="1" s="1"/>
  <c r="B189" i="1"/>
  <c r="C189" i="1" s="1"/>
  <c r="B385" i="1"/>
  <c r="C385" i="1" s="1"/>
  <c r="B384" i="1"/>
  <c r="C384" i="1" s="1"/>
  <c r="B382" i="1"/>
  <c r="C382" i="1" s="1"/>
  <c r="B381" i="1"/>
  <c r="C381" i="1" s="1"/>
  <c r="B325" i="1"/>
  <c r="C325" i="1" s="1"/>
  <c r="B324" i="1"/>
  <c r="C324" i="1" s="1"/>
  <c r="B322" i="1"/>
  <c r="C322" i="1" s="1"/>
  <c r="B321" i="1"/>
  <c r="C321" i="1" s="1"/>
  <c r="B319" i="1"/>
  <c r="C319" i="1" s="1"/>
  <c r="B318" i="1"/>
  <c r="C318" i="1" s="1"/>
  <c r="B316" i="1"/>
  <c r="C316" i="1" s="1"/>
  <c r="B315" i="1"/>
  <c r="C315" i="1" s="1"/>
  <c r="B289" i="1"/>
  <c r="C289" i="1" s="1"/>
  <c r="B288" i="1"/>
  <c r="C288" i="1" s="1"/>
  <c r="B286" i="1"/>
  <c r="C286" i="1" s="1"/>
  <c r="B285" i="1"/>
  <c r="C285" i="1" s="1"/>
  <c r="B229" i="1"/>
  <c r="C229" i="1" s="1"/>
  <c r="B228" i="1"/>
  <c r="C228" i="1" s="1"/>
  <c r="B225" i="1"/>
  <c r="C225" i="1" s="1"/>
  <c r="B226" i="1"/>
  <c r="C226" i="1" s="1"/>
  <c r="C7" i="5" l="1"/>
  <c r="C35" i="5"/>
  <c r="C37" i="5" s="1"/>
  <c r="C175" i="8"/>
  <c r="B125" i="3"/>
  <c r="C125" i="3" s="1"/>
  <c r="C123" i="3"/>
  <c r="B19" i="3"/>
  <c r="C19" i="3" s="1"/>
  <c r="C227" i="3"/>
  <c r="C33" i="9"/>
  <c r="B33" i="9"/>
  <c r="C259" i="9"/>
  <c r="B259" i="9"/>
  <c r="C43" i="1"/>
  <c r="B263" i="1"/>
  <c r="B43" i="1"/>
  <c r="C327" i="1"/>
  <c r="C371" i="1"/>
  <c r="B371" i="1"/>
  <c r="C153" i="10"/>
  <c r="B153" i="10"/>
  <c r="B37" i="5"/>
  <c r="B7" i="5"/>
  <c r="B335" i="5"/>
  <c r="C335" i="5" s="1"/>
  <c r="B263" i="5"/>
  <c r="C263" i="5" s="1"/>
  <c r="B227" i="5"/>
  <c r="C227" i="5" s="1"/>
  <c r="B49" i="5"/>
  <c r="C49" i="5" s="1"/>
  <c r="C323" i="5"/>
  <c r="B101" i="5"/>
  <c r="C101" i="5" s="1"/>
  <c r="B323" i="5"/>
  <c r="B329" i="5"/>
  <c r="C329" i="5" s="1"/>
  <c r="B257" i="5"/>
  <c r="C257" i="5" s="1"/>
  <c r="C79" i="8"/>
  <c r="B79" i="8"/>
  <c r="C27" i="8"/>
  <c r="B175" i="8"/>
  <c r="B27" i="8"/>
  <c r="C201" i="2"/>
  <c r="B201" i="2"/>
  <c r="B227" i="3"/>
  <c r="B137" i="3"/>
  <c r="C137" i="3" s="1"/>
  <c r="B247" i="6"/>
  <c r="C247" i="6" s="1"/>
  <c r="C99" i="1"/>
  <c r="B19" i="1"/>
  <c r="C19" i="1" s="1"/>
  <c r="C185" i="1"/>
  <c r="B99" i="1"/>
  <c r="C91" i="1"/>
  <c r="B185" i="1"/>
  <c r="B443" i="1"/>
  <c r="C443" i="1" s="1"/>
  <c r="C85" i="1"/>
  <c r="B347" i="1"/>
  <c r="C347" i="1" s="1"/>
  <c r="B91" i="1"/>
  <c r="C383" i="1"/>
  <c r="B67" i="1"/>
  <c r="C67" i="1" s="1"/>
  <c r="B125" i="1"/>
  <c r="C125" i="1" s="1"/>
  <c r="B85" i="1"/>
  <c r="B161" i="1"/>
  <c r="B191" i="1"/>
  <c r="C191" i="1" s="1"/>
  <c r="C323" i="1"/>
  <c r="C317" i="1"/>
  <c r="B383" i="1"/>
  <c r="B323" i="1"/>
  <c r="B317" i="1"/>
  <c r="B287" i="1"/>
  <c r="C287" i="1" s="1"/>
  <c r="B227" i="1"/>
  <c r="C227" i="1" s="1"/>
  <c r="D253" i="7" l="1"/>
  <c r="D252" i="7"/>
  <c r="D251" i="7"/>
  <c r="D250" i="7"/>
  <c r="B113" i="7"/>
  <c r="C113" i="7" s="1"/>
  <c r="B112" i="7"/>
  <c r="C112" i="7" s="1"/>
  <c r="B110" i="7"/>
  <c r="C110" i="7" s="1"/>
  <c r="B109" i="7"/>
  <c r="C109" i="7" s="1"/>
  <c r="D268" i="4"/>
  <c r="D269" i="4"/>
  <c r="D267" i="4"/>
  <c r="D266" i="4"/>
  <c r="B111" i="4"/>
  <c r="C111" i="4" s="1"/>
  <c r="B108" i="4"/>
  <c r="C108" i="4" s="1"/>
  <c r="B105" i="4"/>
  <c r="C105" i="4" s="1"/>
  <c r="B271" i="11"/>
  <c r="C271" i="11" s="1"/>
  <c r="B270" i="11"/>
  <c r="B268" i="11"/>
  <c r="C268" i="11" s="1"/>
  <c r="B267" i="11"/>
  <c r="C267" i="11" s="1"/>
  <c r="B253" i="11"/>
  <c r="C253" i="11" s="1"/>
  <c r="B252" i="11"/>
  <c r="B249" i="11"/>
  <c r="B244" i="11"/>
  <c r="B243" i="11"/>
  <c r="C243" i="11" s="1"/>
  <c r="B205" i="11"/>
  <c r="B204" i="11"/>
  <c r="B202" i="11"/>
  <c r="B201" i="11"/>
  <c r="C201" i="11" s="1"/>
  <c r="B193" i="11"/>
  <c r="B192" i="11"/>
  <c r="B189" i="11"/>
  <c r="C189" i="11" s="1"/>
  <c r="B187" i="11"/>
  <c r="C187" i="11" s="1"/>
  <c r="B186" i="11"/>
  <c r="B184" i="11"/>
  <c r="C184" i="11" s="1"/>
  <c r="B183" i="11"/>
  <c r="C183" i="11" s="1"/>
  <c r="B178" i="11"/>
  <c r="C178" i="11" s="1"/>
  <c r="B177" i="11"/>
  <c r="C177" i="11" s="1"/>
  <c r="B175" i="11"/>
  <c r="B174" i="11"/>
  <c r="B172" i="11"/>
  <c r="C172" i="11" s="1"/>
  <c r="B171" i="11"/>
  <c r="B163" i="11"/>
  <c r="B162" i="11"/>
  <c r="B160" i="11"/>
  <c r="C160" i="11" s="1"/>
  <c r="B159" i="11"/>
  <c r="B136" i="11"/>
  <c r="C136" i="11" s="1"/>
  <c r="B135" i="11"/>
  <c r="B124" i="11"/>
  <c r="C124" i="11" s="1"/>
  <c r="B112" i="11"/>
  <c r="B109" i="11"/>
  <c r="C109" i="11" s="1"/>
  <c r="B108" i="11"/>
  <c r="C108" i="11" s="1"/>
  <c r="B106" i="11"/>
  <c r="C106" i="11" s="1"/>
  <c r="B105" i="11"/>
  <c r="B89" i="11"/>
  <c r="C89" i="11" s="1"/>
  <c r="B84" i="11"/>
  <c r="B83" i="11"/>
  <c r="B77" i="11"/>
  <c r="B69" i="11"/>
  <c r="B65" i="11"/>
  <c r="B63" i="11"/>
  <c r="C63" i="11" s="1"/>
  <c r="B62" i="11"/>
  <c r="B59" i="11"/>
  <c r="C59" i="11" s="1"/>
  <c r="B27" i="11"/>
  <c r="B26" i="11"/>
  <c r="B23" i="11"/>
  <c r="B12" i="11"/>
  <c r="B11" i="11"/>
  <c r="B239" i="10"/>
  <c r="C239" i="10" s="1"/>
  <c r="B238" i="10"/>
  <c r="B236" i="10"/>
  <c r="B235" i="10"/>
  <c r="B229" i="10"/>
  <c r="B221" i="10"/>
  <c r="C221" i="10" s="1"/>
  <c r="B220" i="10"/>
  <c r="C220" i="10" s="1"/>
  <c r="B217" i="10"/>
  <c r="C217" i="10" s="1"/>
  <c r="B215" i="10"/>
  <c r="C215" i="10" s="1"/>
  <c r="B214" i="10"/>
  <c r="B212" i="10"/>
  <c r="B211" i="10"/>
  <c r="C211" i="10" s="1"/>
  <c r="B209" i="10"/>
  <c r="C209" i="10" s="1"/>
  <c r="B205" i="10"/>
  <c r="B188" i="10"/>
  <c r="B187" i="10"/>
  <c r="B179" i="10"/>
  <c r="B178" i="10"/>
  <c r="B175" i="10"/>
  <c r="C175" i="10" s="1"/>
  <c r="B148" i="10"/>
  <c r="B146" i="10"/>
  <c r="C146" i="10" s="1"/>
  <c r="B145" i="10"/>
  <c r="B143" i="10"/>
  <c r="C143" i="10" s="1"/>
  <c r="B142" i="10"/>
  <c r="C142" i="10" s="1"/>
  <c r="B140" i="10"/>
  <c r="C140" i="10" s="1"/>
  <c r="B139" i="10"/>
  <c r="C139" i="10" s="1"/>
  <c r="B137" i="10"/>
  <c r="B136" i="10"/>
  <c r="C136" i="10" s="1"/>
  <c r="B134" i="10"/>
  <c r="B133" i="10"/>
  <c r="C133" i="10" s="1"/>
  <c r="B125" i="10"/>
  <c r="B124" i="10"/>
  <c r="C124" i="10" s="1"/>
  <c r="B122" i="10"/>
  <c r="B121" i="10"/>
  <c r="B119" i="10"/>
  <c r="B118" i="10"/>
  <c r="C118" i="10" s="1"/>
  <c r="B116" i="10"/>
  <c r="B115" i="10"/>
  <c r="B110" i="10"/>
  <c r="B57" i="10"/>
  <c r="B56" i="10"/>
  <c r="B53" i="10"/>
  <c r="B45" i="10"/>
  <c r="B44" i="10"/>
  <c r="B41" i="10"/>
  <c r="C41" i="10" s="1"/>
  <c r="B42" i="10"/>
  <c r="C42" i="10" s="1"/>
  <c r="B39" i="10"/>
  <c r="B38" i="10"/>
  <c r="B36" i="10"/>
  <c r="B35" i="10"/>
  <c r="B33" i="10"/>
  <c r="C33" i="10" s="1"/>
  <c r="B32" i="10"/>
  <c r="C32" i="10" s="1"/>
  <c r="B29" i="10"/>
  <c r="C29" i="10" s="1"/>
  <c r="B27" i="10"/>
  <c r="B26" i="10"/>
  <c r="B24" i="10"/>
  <c r="C24" i="10" s="1"/>
  <c r="B23" i="10"/>
  <c r="C23" i="10" s="1"/>
  <c r="B21" i="10"/>
  <c r="B20" i="10"/>
  <c r="B17" i="10"/>
  <c r="C17" i="10" s="1"/>
  <c r="B15" i="10"/>
  <c r="C15" i="10" s="1"/>
  <c r="B14" i="10"/>
  <c r="B12" i="10"/>
  <c r="B11" i="10"/>
  <c r="B273" i="9"/>
  <c r="C273" i="9" s="1"/>
  <c r="B270" i="9"/>
  <c r="B267" i="9"/>
  <c r="B266" i="9"/>
  <c r="B263" i="9"/>
  <c r="B252" i="9"/>
  <c r="B251" i="9"/>
  <c r="C251" i="9" s="1"/>
  <c r="B249" i="9"/>
  <c r="B248" i="9"/>
  <c r="C248" i="9" s="1"/>
  <c r="B246" i="9"/>
  <c r="B245" i="9"/>
  <c r="C245" i="9" s="1"/>
  <c r="B237" i="9"/>
  <c r="B236" i="9"/>
  <c r="C236" i="9" s="1"/>
  <c r="B234" i="9"/>
  <c r="C234" i="9" s="1"/>
  <c r="B233" i="9"/>
  <c r="C233" i="9" s="1"/>
  <c r="B207" i="9"/>
  <c r="B206" i="9"/>
  <c r="C206" i="9" s="1"/>
  <c r="B204" i="9"/>
  <c r="C204" i="9" s="1"/>
  <c r="B203" i="9"/>
  <c r="B198" i="9"/>
  <c r="C198" i="9" s="1"/>
  <c r="B197" i="9"/>
  <c r="C197" i="9" s="1"/>
  <c r="B195" i="9"/>
  <c r="B194" i="9"/>
  <c r="C194" i="9" s="1"/>
  <c r="B191" i="9"/>
  <c r="C191" i="9" s="1"/>
  <c r="B189" i="9"/>
  <c r="C189" i="9" s="1"/>
  <c r="B188" i="9"/>
  <c r="C188" i="9" s="1"/>
  <c r="B186" i="9"/>
  <c r="C186" i="9" s="1"/>
  <c r="B185" i="9"/>
  <c r="C185" i="9" s="1"/>
  <c r="B171" i="9"/>
  <c r="C171" i="9" s="1"/>
  <c r="B170" i="9"/>
  <c r="B168" i="9"/>
  <c r="B167" i="9"/>
  <c r="C167" i="9" s="1"/>
  <c r="B165" i="9"/>
  <c r="C165" i="9" s="1"/>
  <c r="B164" i="9"/>
  <c r="B162" i="9"/>
  <c r="B161" i="9"/>
  <c r="B159" i="9"/>
  <c r="C159" i="9" s="1"/>
  <c r="B158" i="9"/>
  <c r="B156" i="9"/>
  <c r="C156" i="9" s="1"/>
  <c r="B155" i="9"/>
  <c r="C155" i="9" s="1"/>
  <c r="B144" i="9"/>
  <c r="B138" i="9"/>
  <c r="B137" i="9"/>
  <c r="C137" i="9" s="1"/>
  <c r="B135" i="9"/>
  <c r="B134" i="9"/>
  <c r="B132" i="9"/>
  <c r="B131" i="9"/>
  <c r="B123" i="9"/>
  <c r="B122" i="9"/>
  <c r="B119" i="9"/>
  <c r="C119" i="9" s="1"/>
  <c r="B109" i="9"/>
  <c r="B104" i="9"/>
  <c r="B101" i="9"/>
  <c r="C101" i="9" s="1"/>
  <c r="B98" i="9"/>
  <c r="B96" i="9"/>
  <c r="B95" i="9"/>
  <c r="B81" i="9"/>
  <c r="C81" i="9" s="1"/>
  <c r="B80" i="9"/>
  <c r="C80" i="9" s="1"/>
  <c r="B78" i="9"/>
  <c r="C78" i="9" s="1"/>
  <c r="B77" i="9"/>
  <c r="B63" i="9"/>
  <c r="C63" i="9" s="1"/>
  <c r="B60" i="9"/>
  <c r="B58" i="9"/>
  <c r="B57" i="9"/>
  <c r="C57" i="9" s="1"/>
  <c r="B55" i="9"/>
  <c r="C55" i="9" s="1"/>
  <c r="B52" i="9"/>
  <c r="B50" i="9"/>
  <c r="C50" i="9" s="1"/>
  <c r="B49" i="9"/>
  <c r="B47" i="9"/>
  <c r="C47" i="9" s="1"/>
  <c r="B46" i="9"/>
  <c r="B44" i="9"/>
  <c r="C44" i="9" s="1"/>
  <c r="B43" i="9"/>
  <c r="B23" i="9"/>
  <c r="C23" i="9" s="1"/>
  <c r="B22" i="9"/>
  <c r="C22" i="9" s="1"/>
  <c r="B19" i="9"/>
  <c r="C19" i="9" s="1"/>
  <c r="B9" i="9"/>
  <c r="B8" i="9"/>
  <c r="C8" i="9" s="1"/>
  <c r="B5" i="9"/>
  <c r="C5" i="9" s="1"/>
  <c r="B297" i="8"/>
  <c r="B296" i="8"/>
  <c r="B294" i="8"/>
  <c r="B293" i="8"/>
  <c r="C293" i="8" s="1"/>
  <c r="B285" i="8"/>
  <c r="C285" i="8" s="1"/>
  <c r="B284" i="8"/>
  <c r="B281" i="8"/>
  <c r="C281" i="8" s="1"/>
  <c r="B279" i="8"/>
  <c r="C279" i="8" s="1"/>
  <c r="B278" i="8"/>
  <c r="C278" i="8" s="1"/>
  <c r="B276" i="8"/>
  <c r="B275" i="8"/>
  <c r="B255" i="8"/>
  <c r="C255" i="8" s="1"/>
  <c r="B254" i="8"/>
  <c r="B251" i="8"/>
  <c r="C251" i="8" s="1"/>
  <c r="B246" i="8"/>
  <c r="B245" i="8"/>
  <c r="C245" i="8" s="1"/>
  <c r="B225" i="8"/>
  <c r="B224" i="8"/>
  <c r="B222" i="8"/>
  <c r="C222" i="8" s="1"/>
  <c r="B221" i="8"/>
  <c r="B210" i="8"/>
  <c r="B209" i="8"/>
  <c r="B204" i="8"/>
  <c r="C204" i="8" s="1"/>
  <c r="B203" i="8"/>
  <c r="C203" i="8" s="1"/>
  <c r="B186" i="8"/>
  <c r="B162" i="8"/>
  <c r="C162" i="8" s="1"/>
  <c r="B161" i="8"/>
  <c r="C161" i="8" s="1"/>
  <c r="B156" i="8"/>
  <c r="B147" i="8"/>
  <c r="C147" i="8" s="1"/>
  <c r="B144" i="8"/>
  <c r="B142" i="8"/>
  <c r="C142" i="8" s="1"/>
  <c r="B141" i="8"/>
  <c r="C141" i="8" s="1"/>
  <c r="B136" i="8"/>
  <c r="C136" i="8" s="1"/>
  <c r="B135" i="8"/>
  <c r="B97" i="8"/>
  <c r="C97" i="8" s="1"/>
  <c r="B90" i="8"/>
  <c r="C90" i="8" s="1"/>
  <c r="B89" i="8"/>
  <c r="B87" i="8"/>
  <c r="B86" i="8"/>
  <c r="B84" i="8"/>
  <c r="B83" i="8"/>
  <c r="B75" i="8"/>
  <c r="B74" i="8"/>
  <c r="C74" i="8" s="1"/>
  <c r="B72" i="8"/>
  <c r="C72" i="8" s="1"/>
  <c r="B71" i="8"/>
  <c r="B57" i="8"/>
  <c r="B54" i="8"/>
  <c r="C54" i="8" s="1"/>
  <c r="B52" i="8"/>
  <c r="C52" i="8" s="1"/>
  <c r="B51" i="8"/>
  <c r="B49" i="8"/>
  <c r="B48" i="8"/>
  <c r="C48" i="8" s="1"/>
  <c r="B46" i="8"/>
  <c r="C46" i="8" s="1"/>
  <c r="B45" i="8"/>
  <c r="C45" i="8" s="1"/>
  <c r="B15" i="8"/>
  <c r="C15" i="8" s="1"/>
  <c r="B14" i="8"/>
  <c r="C14" i="8" s="1"/>
  <c r="B11" i="8"/>
  <c r="B9" i="8"/>
  <c r="C9" i="8" s="1"/>
  <c r="B8" i="8"/>
  <c r="B5" i="8"/>
  <c r="B239" i="7"/>
  <c r="B238" i="7"/>
  <c r="C238" i="7" s="1"/>
  <c r="B236" i="7"/>
  <c r="B235" i="7"/>
  <c r="C235" i="7" s="1"/>
  <c r="B233" i="7"/>
  <c r="C233" i="7" s="1"/>
  <c r="B232" i="7"/>
  <c r="C232" i="7" s="1"/>
  <c r="B227" i="7"/>
  <c r="B226" i="7"/>
  <c r="C226" i="7" s="1"/>
  <c r="B224" i="7"/>
  <c r="C224" i="7" s="1"/>
  <c r="B223" i="7"/>
  <c r="C223" i="7" s="1"/>
  <c r="B221" i="7"/>
  <c r="C221" i="7" s="1"/>
  <c r="B220" i="7"/>
  <c r="C220" i="7" s="1"/>
  <c r="B217" i="7"/>
  <c r="C217" i="7" s="1"/>
  <c r="B211" i="7"/>
  <c r="B206" i="7"/>
  <c r="C206" i="7" s="1"/>
  <c r="B205" i="7"/>
  <c r="B200" i="7"/>
  <c r="C200" i="7" s="1"/>
  <c r="B199" i="7"/>
  <c r="B197" i="7"/>
  <c r="B196" i="7"/>
  <c r="B194" i="7"/>
  <c r="C194" i="7" s="1"/>
  <c r="B193" i="7"/>
  <c r="C193" i="7" s="1"/>
  <c r="B188" i="7"/>
  <c r="C188" i="7" s="1"/>
  <c r="B187" i="7"/>
  <c r="C187" i="7" s="1"/>
  <c r="B182" i="7"/>
  <c r="C182" i="7" s="1"/>
  <c r="B181" i="7"/>
  <c r="B179" i="7"/>
  <c r="C179" i="7" s="1"/>
  <c r="B178" i="7"/>
  <c r="C178" i="7" s="1"/>
  <c r="B176" i="7"/>
  <c r="C176" i="7" s="1"/>
  <c r="B175" i="7"/>
  <c r="C175" i="7" s="1"/>
  <c r="B173" i="7"/>
  <c r="C173" i="7" s="1"/>
  <c r="B172" i="7"/>
  <c r="C172" i="7" s="1"/>
  <c r="B170" i="7"/>
  <c r="C170" i="7" s="1"/>
  <c r="B167" i="7"/>
  <c r="B166" i="7"/>
  <c r="B164" i="7"/>
  <c r="B163" i="7"/>
  <c r="C163" i="7" s="1"/>
  <c r="B152" i="7"/>
  <c r="C152" i="7" s="1"/>
  <c r="B146" i="7"/>
  <c r="B145" i="7"/>
  <c r="B137" i="7"/>
  <c r="C137" i="7" s="1"/>
  <c r="B136" i="7"/>
  <c r="C136" i="7" s="1"/>
  <c r="B134" i="7"/>
  <c r="C134" i="7" s="1"/>
  <c r="B133" i="7"/>
  <c r="C133" i="7" s="1"/>
  <c r="B128" i="7"/>
  <c r="C128" i="7" s="1"/>
  <c r="B127" i="7"/>
  <c r="B119" i="7"/>
  <c r="B118" i="7"/>
  <c r="C118" i="7" s="1"/>
  <c r="B116" i="7"/>
  <c r="C116" i="7" s="1"/>
  <c r="B115" i="7"/>
  <c r="C115" i="7" s="1"/>
  <c r="B107" i="7"/>
  <c r="C107" i="7" s="1"/>
  <c r="B106" i="7"/>
  <c r="C106" i="7" s="1"/>
  <c r="B104" i="7"/>
  <c r="C104" i="7" s="1"/>
  <c r="B103" i="7"/>
  <c r="B101" i="7"/>
  <c r="C101" i="7" s="1"/>
  <c r="B100" i="7"/>
  <c r="B98" i="7"/>
  <c r="C98" i="7" s="1"/>
  <c r="B97" i="7"/>
  <c r="C97" i="7" s="1"/>
  <c r="B95" i="7"/>
  <c r="B94" i="7"/>
  <c r="B92" i="7"/>
  <c r="C92" i="7" s="1"/>
  <c r="B91" i="7"/>
  <c r="C91" i="7" s="1"/>
  <c r="B89" i="7"/>
  <c r="C89" i="7" s="1"/>
  <c r="B86" i="7"/>
  <c r="C86" i="7" s="1"/>
  <c r="B84" i="7"/>
  <c r="B83" i="7"/>
  <c r="C83" i="7" s="1"/>
  <c r="B81" i="7"/>
  <c r="B76" i="7"/>
  <c r="B75" i="7"/>
  <c r="C75" i="7" s="1"/>
  <c r="B43" i="7"/>
  <c r="C43" i="7" s="1"/>
  <c r="B41" i="7"/>
  <c r="C41" i="7" s="1"/>
  <c r="B40" i="7"/>
  <c r="C40" i="7" s="1"/>
  <c r="B38" i="7"/>
  <c r="B37" i="7"/>
  <c r="B35" i="7"/>
  <c r="B34" i="7"/>
  <c r="B32" i="7"/>
  <c r="B31" i="7"/>
  <c r="C31" i="7" s="1"/>
  <c r="B29" i="7"/>
  <c r="B26" i="7"/>
  <c r="B24" i="7"/>
  <c r="C24" i="7" s="1"/>
  <c r="B23" i="7"/>
  <c r="C23" i="7" s="1"/>
  <c r="B21" i="7"/>
  <c r="C21" i="7" s="1"/>
  <c r="B20" i="7"/>
  <c r="C20" i="7" s="1"/>
  <c r="B17" i="7"/>
  <c r="B15" i="7"/>
  <c r="C15" i="7" s="1"/>
  <c r="B14" i="7"/>
  <c r="B11" i="7"/>
  <c r="C11" i="7" s="1"/>
  <c r="B5" i="7"/>
  <c r="C5" i="7" s="1"/>
  <c r="B282" i="6"/>
  <c r="B281" i="6"/>
  <c r="B279" i="6"/>
  <c r="C279" i="6" s="1"/>
  <c r="B278" i="6"/>
  <c r="B276" i="6"/>
  <c r="B275" i="6"/>
  <c r="B273" i="6"/>
  <c r="C273" i="6" s="1"/>
  <c r="B272" i="6"/>
  <c r="B269" i="6"/>
  <c r="B267" i="6"/>
  <c r="B266" i="6"/>
  <c r="C266" i="6" s="1"/>
  <c r="B263" i="6"/>
  <c r="C263" i="6" s="1"/>
  <c r="B231" i="6"/>
  <c r="B230" i="6"/>
  <c r="B228" i="6"/>
  <c r="C228" i="6" s="1"/>
  <c r="B227" i="6"/>
  <c r="B219" i="6"/>
  <c r="B218" i="6"/>
  <c r="B216" i="6"/>
  <c r="B215" i="6"/>
  <c r="C215" i="6" s="1"/>
  <c r="B213" i="6"/>
  <c r="B212" i="6"/>
  <c r="B210" i="6"/>
  <c r="B209" i="6"/>
  <c r="B198" i="6"/>
  <c r="B197" i="6"/>
  <c r="B201" i="6"/>
  <c r="C201" i="6" s="1"/>
  <c r="B195" i="6"/>
  <c r="B194" i="6"/>
  <c r="B192" i="6"/>
  <c r="B191" i="6"/>
  <c r="B186" i="6"/>
  <c r="C186" i="6" s="1"/>
  <c r="B180" i="6"/>
  <c r="B179" i="6"/>
  <c r="B156" i="6"/>
  <c r="C156" i="6" s="1"/>
  <c r="B155" i="6"/>
  <c r="B150" i="6"/>
  <c r="C150" i="6" s="1"/>
  <c r="B149" i="6"/>
  <c r="C149" i="6" s="1"/>
  <c r="B147" i="6"/>
  <c r="C147" i="6" s="1"/>
  <c r="B146" i="6"/>
  <c r="B144" i="6"/>
  <c r="B143" i="6"/>
  <c r="B141" i="6"/>
  <c r="C141" i="6" s="1"/>
  <c r="B138" i="6"/>
  <c r="B136" i="6"/>
  <c r="B135" i="6"/>
  <c r="B127" i="6"/>
  <c r="C127" i="6" s="1"/>
  <c r="B124" i="6"/>
  <c r="B121" i="6"/>
  <c r="B111" i="6"/>
  <c r="B108" i="6"/>
  <c r="C108" i="6" s="1"/>
  <c r="B105" i="6"/>
  <c r="B95" i="6"/>
  <c r="B92" i="6"/>
  <c r="B90" i="6"/>
  <c r="C90" i="6" s="1"/>
  <c r="B89" i="6"/>
  <c r="B81" i="6"/>
  <c r="B80" i="6"/>
  <c r="B77" i="6"/>
  <c r="C77" i="6" s="1"/>
  <c r="B69" i="6"/>
  <c r="C69" i="6" s="1"/>
  <c r="B68" i="6"/>
  <c r="B65" i="6"/>
  <c r="B63" i="6"/>
  <c r="C63" i="6" s="1"/>
  <c r="B62" i="6"/>
  <c r="B60" i="6"/>
  <c r="B59" i="6"/>
  <c r="B57" i="6"/>
  <c r="B54" i="6"/>
  <c r="C54" i="6" s="1"/>
  <c r="B53" i="6"/>
  <c r="C53" i="6" s="1"/>
  <c r="B48" i="6"/>
  <c r="C48" i="6" s="1"/>
  <c r="B47" i="6"/>
  <c r="B45" i="6"/>
  <c r="B44" i="6"/>
  <c r="B42" i="6"/>
  <c r="C42" i="6" s="1"/>
  <c r="B41" i="6"/>
  <c r="B17" i="6"/>
  <c r="C17" i="6" s="1"/>
  <c r="B16" i="6"/>
  <c r="B13" i="6"/>
  <c r="C13" i="6" s="1"/>
  <c r="B346" i="5"/>
  <c r="B345" i="5"/>
  <c r="B343" i="5"/>
  <c r="C343" i="5" s="1"/>
  <c r="B342" i="5"/>
  <c r="C342" i="5" s="1"/>
  <c r="B340" i="5"/>
  <c r="C340" i="5" s="1"/>
  <c r="B339" i="5"/>
  <c r="C339" i="5" s="1"/>
  <c r="B319" i="5"/>
  <c r="C319" i="5" s="1"/>
  <c r="B318" i="5"/>
  <c r="C318" i="5" s="1"/>
  <c r="B316" i="5"/>
  <c r="C316" i="5" s="1"/>
  <c r="B315" i="5"/>
  <c r="B313" i="5"/>
  <c r="C313" i="5" s="1"/>
  <c r="B312" i="5"/>
  <c r="C312" i="5" s="1"/>
  <c r="B310" i="5"/>
  <c r="B309" i="5"/>
  <c r="B307" i="5"/>
  <c r="C307" i="5" s="1"/>
  <c r="B306" i="5"/>
  <c r="C306" i="5" s="1"/>
  <c r="B303" i="5"/>
  <c r="C303" i="5" s="1"/>
  <c r="B295" i="5"/>
  <c r="B294" i="5"/>
  <c r="C294" i="5" s="1"/>
  <c r="B292" i="5"/>
  <c r="C292" i="5" s="1"/>
  <c r="B291" i="5"/>
  <c r="C291" i="5" s="1"/>
  <c r="B289" i="5"/>
  <c r="B288" i="5"/>
  <c r="C288" i="5" s="1"/>
  <c r="B286" i="5"/>
  <c r="C286" i="5" s="1"/>
  <c r="B285" i="5"/>
  <c r="C285" i="5" s="1"/>
  <c r="B280" i="5"/>
  <c r="B279" i="5"/>
  <c r="B277" i="5"/>
  <c r="C277" i="5" s="1"/>
  <c r="B276" i="5"/>
  <c r="C276" i="5" s="1"/>
  <c r="B274" i="5"/>
  <c r="B273" i="5"/>
  <c r="C273" i="5" s="1"/>
  <c r="B268" i="5"/>
  <c r="C268" i="5" s="1"/>
  <c r="B267" i="5"/>
  <c r="C267" i="5" s="1"/>
  <c r="B250" i="5"/>
  <c r="B249" i="5"/>
  <c r="C249" i="5" s="1"/>
  <c r="B241" i="5"/>
  <c r="B240" i="5"/>
  <c r="C240" i="5" s="1"/>
  <c r="B238" i="5"/>
  <c r="B237" i="5"/>
  <c r="C237" i="5" s="1"/>
  <c r="B235" i="5"/>
  <c r="C235" i="5" s="1"/>
  <c r="B234" i="5"/>
  <c r="C234" i="5" s="1"/>
  <c r="B232" i="5"/>
  <c r="C232" i="5" s="1"/>
  <c r="B231" i="5"/>
  <c r="C231" i="5" s="1"/>
  <c r="B220" i="5"/>
  <c r="C220" i="5" s="1"/>
  <c r="B214" i="5"/>
  <c r="C214" i="5" s="1"/>
  <c r="B196" i="5"/>
  <c r="C196" i="5" s="1"/>
  <c r="B195" i="5"/>
  <c r="C195" i="5" s="1"/>
  <c r="B190" i="5"/>
  <c r="B189" i="5"/>
  <c r="C189" i="5" s="1"/>
  <c r="B187" i="5"/>
  <c r="C187" i="5" s="1"/>
  <c r="B186" i="5"/>
  <c r="C186" i="5" s="1"/>
  <c r="B184" i="5"/>
  <c r="B183" i="5"/>
  <c r="C183" i="5" s="1"/>
  <c r="B181" i="5"/>
  <c r="C181" i="5" s="1"/>
  <c r="B180" i="5"/>
  <c r="C180" i="5" s="1"/>
  <c r="B178" i="5"/>
  <c r="C178" i="5" s="1"/>
  <c r="B177" i="5"/>
  <c r="C177" i="5" s="1"/>
  <c r="B175" i="5"/>
  <c r="C175" i="5" s="1"/>
  <c r="B174" i="5"/>
  <c r="B172" i="5"/>
  <c r="C172" i="5" s="1"/>
  <c r="B171" i="5"/>
  <c r="C171" i="5" s="1"/>
  <c r="B166" i="5"/>
  <c r="C166" i="5" s="1"/>
  <c r="B165" i="5"/>
  <c r="B160" i="5"/>
  <c r="B159" i="5"/>
  <c r="C159" i="5" s="1"/>
  <c r="B157" i="5"/>
  <c r="C157" i="5" s="1"/>
  <c r="B154" i="5"/>
  <c r="C154" i="5" s="1"/>
  <c r="B151" i="5"/>
  <c r="B149" i="5"/>
  <c r="B148" i="5"/>
  <c r="C148" i="5" s="1"/>
  <c r="B146" i="5"/>
  <c r="C146" i="5" s="1"/>
  <c r="B145" i="5"/>
  <c r="B143" i="5"/>
  <c r="C143" i="5" s="1"/>
  <c r="B140" i="5"/>
  <c r="C140" i="5" s="1"/>
  <c r="B138" i="5"/>
  <c r="C138" i="5" s="1"/>
  <c r="B137" i="5"/>
  <c r="B129" i="5"/>
  <c r="B126" i="5"/>
  <c r="C126" i="5" s="1"/>
  <c r="B123" i="5"/>
  <c r="B121" i="5"/>
  <c r="B118" i="5"/>
  <c r="C118" i="5" s="1"/>
  <c r="B116" i="5"/>
  <c r="C116" i="5" s="1"/>
  <c r="B115" i="5"/>
  <c r="B97" i="5"/>
  <c r="B96" i="5"/>
  <c r="B94" i="5"/>
  <c r="C94" i="5" s="1"/>
  <c r="B93" i="5"/>
  <c r="C93" i="5" s="1"/>
  <c r="B77" i="5"/>
  <c r="B76" i="5"/>
  <c r="C76" i="5" s="1"/>
  <c r="B74" i="5"/>
  <c r="C74" i="5" s="1"/>
  <c r="B73" i="5"/>
  <c r="C73" i="5" s="1"/>
  <c r="B71" i="5"/>
  <c r="C71" i="5" s="1"/>
  <c r="B70" i="5"/>
  <c r="B68" i="5"/>
  <c r="C68" i="5" s="1"/>
  <c r="B67" i="5"/>
  <c r="C67" i="5" s="1"/>
  <c r="B62" i="5"/>
  <c r="B42" i="5"/>
  <c r="C42" i="5" s="1"/>
  <c r="B41" i="5"/>
  <c r="B33" i="5"/>
  <c r="B32" i="5"/>
  <c r="C32" i="5" s="1"/>
  <c r="B29" i="5"/>
  <c r="B24" i="5"/>
  <c r="B18" i="5"/>
  <c r="B17" i="5"/>
  <c r="B15" i="5"/>
  <c r="C15" i="5" s="1"/>
  <c r="B14" i="5"/>
  <c r="B11" i="5"/>
  <c r="B258" i="4"/>
  <c r="B252" i="4"/>
  <c r="C252" i="4" s="1"/>
  <c r="B231" i="4"/>
  <c r="B230" i="4"/>
  <c r="B228" i="4"/>
  <c r="B227" i="4"/>
  <c r="C227" i="4" s="1"/>
  <c r="B225" i="4"/>
  <c r="C225" i="4" s="1"/>
  <c r="B224" i="4"/>
  <c r="B222" i="4"/>
  <c r="C222" i="4" s="1"/>
  <c r="B221" i="4"/>
  <c r="C221" i="4" s="1"/>
  <c r="B219" i="4"/>
  <c r="C219" i="4" s="1"/>
  <c r="B218" i="4"/>
  <c r="B215" i="4"/>
  <c r="C215" i="4" s="1"/>
  <c r="B210" i="4"/>
  <c r="C210" i="4" s="1"/>
  <c r="B209" i="4"/>
  <c r="C209" i="4" s="1"/>
  <c r="B189" i="4"/>
  <c r="C189" i="4" s="1"/>
  <c r="B188" i="4"/>
  <c r="C188" i="4" s="1"/>
  <c r="B186" i="4"/>
  <c r="C186" i="4" s="1"/>
  <c r="B185" i="4"/>
  <c r="B183" i="4"/>
  <c r="C183" i="4" s="1"/>
  <c r="B182" i="4"/>
  <c r="C182" i="4" s="1"/>
  <c r="B180" i="4"/>
  <c r="C180" i="4" s="1"/>
  <c r="B179" i="4"/>
  <c r="C179" i="4" s="1"/>
  <c r="B162" i="4"/>
  <c r="C162" i="4" s="1"/>
  <c r="B153" i="4"/>
  <c r="B152" i="4"/>
  <c r="C152" i="4" s="1"/>
  <c r="B150" i="4"/>
  <c r="C150" i="4" s="1"/>
  <c r="B149" i="4"/>
  <c r="C149" i="4" s="1"/>
  <c r="B144" i="4"/>
  <c r="C144" i="4" s="1"/>
  <c r="B143" i="4"/>
  <c r="C143" i="4" s="1"/>
  <c r="B132" i="4"/>
  <c r="C132" i="4" s="1"/>
  <c r="B131" i="4"/>
  <c r="C131" i="4" s="1"/>
  <c r="B120" i="4"/>
  <c r="C120" i="4" s="1"/>
  <c r="B114" i="4"/>
  <c r="C114" i="4" s="1"/>
  <c r="B113" i="4"/>
  <c r="C113" i="4" s="1"/>
  <c r="B85" i="4"/>
  <c r="C85" i="4" s="1"/>
  <c r="B83" i="4"/>
  <c r="C83" i="4" s="1"/>
  <c r="B82" i="4"/>
  <c r="C82" i="4" s="1"/>
  <c r="B80" i="4"/>
  <c r="C80" i="4" s="1"/>
  <c r="B79" i="4"/>
  <c r="C79" i="4" s="1"/>
  <c r="B77" i="4"/>
  <c r="C77" i="4" s="1"/>
  <c r="B76" i="4"/>
  <c r="C76" i="4" s="1"/>
  <c r="B74" i="4"/>
  <c r="B73" i="4"/>
  <c r="B59" i="4"/>
  <c r="C59" i="4" s="1"/>
  <c r="B58" i="4"/>
  <c r="C58" i="4" s="1"/>
  <c r="B56" i="4"/>
  <c r="B55" i="4"/>
  <c r="B53" i="4"/>
  <c r="C53" i="4" s="1"/>
  <c r="B50" i="4"/>
  <c r="C50" i="4" s="1"/>
  <c r="B47" i="4"/>
  <c r="C47" i="4" s="1"/>
  <c r="B33" i="4"/>
  <c r="C33" i="4" s="1"/>
  <c r="B32" i="4"/>
  <c r="C32" i="4" s="1"/>
  <c r="B30" i="4"/>
  <c r="C30" i="4" s="1"/>
  <c r="B29" i="4"/>
  <c r="C29" i="4" s="1"/>
  <c r="B223" i="3"/>
  <c r="B222" i="3"/>
  <c r="C222" i="3" s="1"/>
  <c r="B219" i="3"/>
  <c r="C219" i="3" s="1"/>
  <c r="B213" i="3"/>
  <c r="B214" i="3"/>
  <c r="B216" i="3"/>
  <c r="B217" i="3"/>
  <c r="C217" i="3" s="1"/>
  <c r="C213" i="3"/>
  <c r="C214" i="3"/>
  <c r="C216" i="3"/>
  <c r="B205" i="3"/>
  <c r="B204" i="3"/>
  <c r="B201" i="3"/>
  <c r="C201" i="3" s="1"/>
  <c r="B199" i="3"/>
  <c r="B198" i="3"/>
  <c r="B196" i="3"/>
  <c r="C196" i="3" s="1"/>
  <c r="B195" i="3"/>
  <c r="C195" i="3" s="1"/>
  <c r="B193" i="3"/>
  <c r="C193" i="3" s="1"/>
  <c r="B192" i="3"/>
  <c r="B190" i="3"/>
  <c r="B189" i="3"/>
  <c r="C189" i="3" s="1"/>
  <c r="B183" i="3"/>
  <c r="C183" i="3" s="1"/>
  <c r="B175" i="3"/>
  <c r="C175" i="3" s="1"/>
  <c r="B174" i="3"/>
  <c r="C174" i="3" s="1"/>
  <c r="B171" i="3"/>
  <c r="C171" i="3" s="1"/>
  <c r="B169" i="3"/>
  <c r="B168" i="3"/>
  <c r="B166" i="3"/>
  <c r="B165" i="3"/>
  <c r="B157" i="3"/>
  <c r="C157" i="3" s="1"/>
  <c r="B156" i="3"/>
  <c r="C156" i="3" s="1"/>
  <c r="B154" i="3"/>
  <c r="C154" i="3" s="1"/>
  <c r="B153" i="3"/>
  <c r="C153" i="3" s="1"/>
  <c r="B151" i="3"/>
  <c r="B150" i="3"/>
  <c r="B147" i="3"/>
  <c r="C147" i="3" s="1"/>
  <c r="B142" i="3"/>
  <c r="C142" i="3" s="1"/>
  <c r="B118" i="3"/>
  <c r="B112" i="3"/>
  <c r="C112" i="3" s="1"/>
  <c r="B111" i="3"/>
  <c r="C111" i="3" s="1"/>
  <c r="B109" i="3"/>
  <c r="B108" i="3"/>
  <c r="B105" i="3"/>
  <c r="B103" i="3"/>
  <c r="B102" i="3"/>
  <c r="C102" i="3" s="1"/>
  <c r="B99" i="3"/>
  <c r="B84" i="3"/>
  <c r="C84" i="3" s="1"/>
  <c r="B81" i="3"/>
  <c r="B78" i="3"/>
  <c r="C78" i="3" s="1"/>
  <c r="B75" i="3"/>
  <c r="B73" i="3"/>
  <c r="C73" i="3" s="1"/>
  <c r="B67" i="3"/>
  <c r="B65" i="3"/>
  <c r="C65" i="3" s="1"/>
  <c r="B64" i="3"/>
  <c r="B61" i="3"/>
  <c r="B59" i="3"/>
  <c r="B58" i="3"/>
  <c r="C58" i="3" s="1"/>
  <c r="B55" i="3"/>
  <c r="B53" i="3"/>
  <c r="B52" i="3"/>
  <c r="B49" i="3"/>
  <c r="C49" i="3" s="1"/>
  <c r="B47" i="3"/>
  <c r="C47" i="3" s="1"/>
  <c r="B46" i="3"/>
  <c r="C46" i="3" s="1"/>
  <c r="B44" i="3"/>
  <c r="B43" i="3"/>
  <c r="C43" i="3" s="1"/>
  <c r="B41" i="3"/>
  <c r="B38" i="3"/>
  <c r="B35" i="3"/>
  <c r="B33" i="3"/>
  <c r="C33" i="3" s="1"/>
  <c r="B32" i="3"/>
  <c r="C32" i="3" s="1"/>
  <c r="B30" i="3"/>
  <c r="B29" i="3"/>
  <c r="B27" i="3"/>
  <c r="C27" i="3" s="1"/>
  <c r="B26" i="3"/>
  <c r="C26" i="3" s="1"/>
  <c r="B24" i="3"/>
  <c r="C24" i="3" s="1"/>
  <c r="B23" i="3"/>
  <c r="B15" i="3"/>
  <c r="C15" i="3" s="1"/>
  <c r="B6" i="3"/>
  <c r="C6" i="3" s="1"/>
  <c r="B269" i="2"/>
  <c r="C269" i="2" s="1"/>
  <c r="B268" i="2"/>
  <c r="C268" i="2" s="1"/>
  <c r="B266" i="2"/>
  <c r="C266" i="2" s="1"/>
  <c r="B265" i="2"/>
  <c r="C265" i="2" s="1"/>
  <c r="B260" i="2"/>
  <c r="C260" i="2" s="1"/>
  <c r="B259" i="2"/>
  <c r="C259" i="2" s="1"/>
  <c r="B245" i="2"/>
  <c r="C245" i="2" s="1"/>
  <c r="B244" i="2"/>
  <c r="B242" i="2"/>
  <c r="C242" i="2" s="1"/>
  <c r="B241" i="2"/>
  <c r="C241" i="2" s="1"/>
  <c r="C236" i="2"/>
  <c r="B239" i="2"/>
  <c r="B238" i="2"/>
  <c r="B236" i="2"/>
  <c r="B235" i="2"/>
  <c r="C235" i="2" s="1"/>
  <c r="B233" i="2"/>
  <c r="B232" i="2"/>
  <c r="B230" i="2"/>
  <c r="C230" i="2" s="1"/>
  <c r="B229" i="2"/>
  <c r="B224" i="2"/>
  <c r="C224" i="2" s="1"/>
  <c r="B215" i="2"/>
  <c r="B214" i="2"/>
  <c r="C214" i="2" s="1"/>
  <c r="B211" i="2"/>
  <c r="C211" i="2" s="1"/>
  <c r="B206" i="2"/>
  <c r="C206" i="2" s="1"/>
  <c r="B205" i="2"/>
  <c r="B179" i="2"/>
  <c r="B178" i="2"/>
  <c r="B176" i="2"/>
  <c r="C176" i="2" s="1"/>
  <c r="B175" i="2"/>
  <c r="C170" i="2"/>
  <c r="B173" i="2"/>
  <c r="C173" i="2" s="1"/>
  <c r="B172" i="2"/>
  <c r="C172" i="2" s="1"/>
  <c r="B170" i="2"/>
  <c r="B169" i="2"/>
  <c r="C169" i="2" s="1"/>
  <c r="B167" i="2"/>
  <c r="C167" i="2" s="1"/>
  <c r="B166" i="2"/>
  <c r="C166" i="2" s="1"/>
  <c r="B164" i="2"/>
  <c r="B163" i="2"/>
  <c r="C164" i="2" s="1"/>
  <c r="C158" i="2"/>
  <c r="B161" i="2"/>
  <c r="C161" i="2" s="1"/>
  <c r="B160" i="2"/>
  <c r="C160" i="2" s="1"/>
  <c r="B158" i="2"/>
  <c r="B157" i="2"/>
  <c r="C157" i="2" s="1"/>
  <c r="C152" i="2"/>
  <c r="B149" i="2"/>
  <c r="C149" i="2" s="1"/>
  <c r="B148" i="2"/>
  <c r="B146" i="2"/>
  <c r="C146" i="2" s="1"/>
  <c r="B145" i="2"/>
  <c r="C145" i="2" s="1"/>
  <c r="B131" i="2"/>
  <c r="C131" i="2" s="1"/>
  <c r="B130" i="2"/>
  <c r="B128" i="2"/>
  <c r="C128" i="2" s="1"/>
  <c r="B127" i="2"/>
  <c r="C127" i="2" s="1"/>
  <c r="B119" i="2"/>
  <c r="C119" i="2" s="1"/>
  <c r="B118" i="2"/>
  <c r="C118" i="2" s="1"/>
  <c r="B116" i="2"/>
  <c r="C116" i="2" s="1"/>
  <c r="B115" i="2"/>
  <c r="C115" i="2" s="1"/>
  <c r="C108" i="2"/>
  <c r="B108" i="2"/>
  <c r="B107" i="2"/>
  <c r="C107" i="2" s="1"/>
  <c r="B89" i="2"/>
  <c r="C89" i="2" s="1"/>
  <c r="B83" i="2"/>
  <c r="B49" i="2"/>
  <c r="C49" i="2" s="1"/>
  <c r="B48" i="2"/>
  <c r="C48" i="2" s="1"/>
  <c r="B46" i="2"/>
  <c r="C46" i="2" s="1"/>
  <c r="B45" i="2"/>
  <c r="C45" i="2" s="1"/>
  <c r="B31" i="2"/>
  <c r="C31" i="2" s="1"/>
  <c r="B30" i="2"/>
  <c r="C30" i="2" s="1"/>
  <c r="B28" i="2"/>
  <c r="C28" i="2" s="1"/>
  <c r="B27" i="2"/>
  <c r="C27" i="2" s="1"/>
  <c r="B25" i="2"/>
  <c r="C25" i="2" s="1"/>
  <c r="B20" i="2"/>
  <c r="C20" i="2" s="1"/>
  <c r="B19" i="2"/>
  <c r="C19" i="2" s="1"/>
  <c r="B17" i="2"/>
  <c r="C17" i="2" s="1"/>
  <c r="B16" i="2"/>
  <c r="C16" i="2" s="1"/>
  <c r="B14" i="2"/>
  <c r="C14" i="2" s="1"/>
  <c r="B13" i="2"/>
  <c r="C13" i="2" s="1"/>
  <c r="B11" i="2"/>
  <c r="C11" i="2" s="1"/>
  <c r="B8" i="2"/>
  <c r="C8" i="2" s="1"/>
  <c r="B5" i="2"/>
  <c r="C5" i="2" s="1"/>
  <c r="B430" i="1"/>
  <c r="C430" i="1" s="1"/>
  <c r="B429" i="1"/>
  <c r="C429" i="1" s="1"/>
  <c r="B427" i="1"/>
  <c r="B426" i="1"/>
  <c r="C426" i="1" s="1"/>
  <c r="B423" i="1"/>
  <c r="C423" i="1" s="1"/>
  <c r="B406" i="1"/>
  <c r="C406" i="1" s="1"/>
  <c r="B405" i="1"/>
  <c r="B397" i="1"/>
  <c r="C397" i="1" s="1"/>
  <c r="B396" i="1"/>
  <c r="C396" i="1" s="1"/>
  <c r="B393" i="1"/>
  <c r="B391" i="1"/>
  <c r="B390" i="1"/>
  <c r="C390" i="1" s="1"/>
  <c r="B388" i="1"/>
  <c r="C388" i="1" s="1"/>
  <c r="B387" i="1"/>
  <c r="C387" i="1" s="1"/>
  <c r="B376" i="1"/>
  <c r="B375" i="1"/>
  <c r="B367" i="1"/>
  <c r="B366" i="1"/>
  <c r="B364" i="1"/>
  <c r="B363" i="1"/>
  <c r="C363" i="1" s="1"/>
  <c r="B358" i="1"/>
  <c r="C358" i="1" s="1"/>
  <c r="B357" i="1"/>
  <c r="C357" i="1" s="1"/>
  <c r="B334" i="1"/>
  <c r="B333" i="1"/>
  <c r="C333" i="1" s="1"/>
  <c r="B307" i="1"/>
  <c r="C307" i="1" s="1"/>
  <c r="B306" i="1"/>
  <c r="C306" i="1" s="1"/>
  <c r="B304" i="1"/>
  <c r="C304" i="1" s="1"/>
  <c r="B303" i="1"/>
  <c r="B298" i="1"/>
  <c r="C298" i="1" s="1"/>
  <c r="B297" i="1"/>
  <c r="C297" i="1" s="1"/>
  <c r="B292" i="1"/>
  <c r="B291" i="1"/>
  <c r="B283" i="1"/>
  <c r="C283" i="1" s="1"/>
  <c r="B282" i="1"/>
  <c r="C282" i="1" s="1"/>
  <c r="B280" i="1"/>
  <c r="B279" i="1"/>
  <c r="C279" i="1" s="1"/>
  <c r="B268" i="1"/>
  <c r="C268" i="1" s="1"/>
  <c r="B267" i="1"/>
  <c r="B244" i="1"/>
  <c r="B243" i="1"/>
  <c r="C243" i="1" s="1"/>
  <c r="B232" i="1"/>
  <c r="C232" i="1" s="1"/>
  <c r="B231" i="1"/>
  <c r="B220" i="1"/>
  <c r="C220" i="1" s="1"/>
  <c r="B219" i="1"/>
  <c r="B213" i="1"/>
  <c r="B205" i="1"/>
  <c r="C205" i="1" s="1"/>
  <c r="B204" i="1"/>
  <c r="B202" i="1"/>
  <c r="C202" i="1" s="1"/>
  <c r="B201" i="1"/>
  <c r="C201" i="1" s="1"/>
  <c r="B198" i="1"/>
  <c r="C198" i="1" s="1"/>
  <c r="B196" i="1"/>
  <c r="B195" i="1"/>
  <c r="C195" i="1" s="1"/>
  <c r="B176" i="1"/>
  <c r="C176" i="1" s="1"/>
  <c r="B175" i="1"/>
  <c r="C175" i="1" s="1"/>
  <c r="B173" i="1"/>
  <c r="B170" i="1"/>
  <c r="C170" i="1" s="1"/>
  <c r="B168" i="1"/>
  <c r="C168" i="1" s="1"/>
  <c r="B167" i="1"/>
  <c r="C167" i="1" s="1"/>
  <c r="C173" i="1"/>
  <c r="B157" i="1"/>
  <c r="C157" i="1" s="1"/>
  <c r="B154" i="1"/>
  <c r="B152" i="1"/>
  <c r="B151" i="1"/>
  <c r="B141" i="1"/>
  <c r="C141" i="1" s="1"/>
  <c r="B138" i="1"/>
  <c r="B136" i="1"/>
  <c r="B135" i="1"/>
  <c r="B130" i="1"/>
  <c r="C130" i="1" s="1"/>
  <c r="B129" i="1"/>
  <c r="B121" i="1"/>
  <c r="B118" i="1"/>
  <c r="B116" i="1"/>
  <c r="C116" i="1" s="1"/>
  <c r="B115" i="1"/>
  <c r="C115" i="1" s="1"/>
  <c r="C121" i="1"/>
  <c r="C118" i="1"/>
  <c r="B113" i="1"/>
  <c r="C113" i="1" s="1"/>
  <c r="B112" i="1"/>
  <c r="B109" i="1"/>
  <c r="C109" i="1" s="1"/>
  <c r="B75" i="1"/>
  <c r="B74" i="1"/>
  <c r="C74" i="1" s="1"/>
  <c r="B71" i="1"/>
  <c r="C71" i="1" s="1"/>
  <c r="B57" i="1"/>
  <c r="C57" i="1" s="1"/>
  <c r="B56" i="1"/>
  <c r="B54" i="1"/>
  <c r="B53" i="1"/>
  <c r="B33" i="1"/>
  <c r="C33" i="1" s="1"/>
  <c r="B32" i="1"/>
  <c r="C32" i="1" s="1"/>
  <c r="B30" i="1"/>
  <c r="C30" i="1" s="1"/>
  <c r="B29" i="1"/>
  <c r="C29" i="1" s="1"/>
  <c r="B15" i="1"/>
  <c r="C15" i="1" s="1"/>
  <c r="B14" i="1"/>
  <c r="B12" i="1"/>
  <c r="C12" i="1" s="1"/>
  <c r="B11" i="1"/>
  <c r="C11" i="1" s="1"/>
  <c r="B9" i="1"/>
  <c r="C9" i="1" s="1"/>
  <c r="B8" i="1"/>
  <c r="C8" i="1" s="1"/>
  <c r="B6" i="1"/>
  <c r="C6" i="1" s="1"/>
  <c r="B5" i="1"/>
  <c r="B241" i="11"/>
  <c r="C241" i="11" s="1"/>
  <c r="B240" i="11"/>
  <c r="B238" i="11"/>
  <c r="C238" i="11" s="1"/>
  <c r="B237" i="11"/>
  <c r="C237" i="11" s="1"/>
  <c r="B223" i="11"/>
  <c r="C223" i="11" s="1"/>
  <c r="B222" i="11"/>
  <c r="B220" i="11"/>
  <c r="C220" i="11" s="1"/>
  <c r="B219" i="11"/>
  <c r="C219" i="11" s="1"/>
  <c r="B211" i="11"/>
  <c r="C210" i="11" s="1"/>
  <c r="B210" i="11"/>
  <c r="B208" i="11"/>
  <c r="C208" i="11" s="1"/>
  <c r="B207" i="11"/>
  <c r="B199" i="11"/>
  <c r="C199" i="11" s="1"/>
  <c r="B198" i="11"/>
  <c r="B196" i="11"/>
  <c r="C196" i="11" s="1"/>
  <c r="B195" i="11"/>
  <c r="C195" i="11" s="1"/>
  <c r="B169" i="11"/>
  <c r="C169" i="11" s="1"/>
  <c r="B168" i="11"/>
  <c r="B166" i="11"/>
  <c r="C166" i="11" s="1"/>
  <c r="B165" i="11"/>
  <c r="C165" i="11" s="1"/>
  <c r="B157" i="11"/>
  <c r="C157" i="11" s="1"/>
  <c r="B156" i="11"/>
  <c r="B154" i="11"/>
  <c r="C154" i="11" s="1"/>
  <c r="B153" i="11"/>
  <c r="C153" i="11" s="1"/>
  <c r="B145" i="11"/>
  <c r="C145" i="11" s="1"/>
  <c r="B144" i="11"/>
  <c r="B142" i="11"/>
  <c r="C142" i="11" s="1"/>
  <c r="B141" i="11"/>
  <c r="C141" i="11" s="1"/>
  <c r="B127" i="11"/>
  <c r="C127" i="11" s="1"/>
  <c r="B126" i="11"/>
  <c r="B123" i="11"/>
  <c r="C123" i="11" s="1"/>
  <c r="B97" i="11"/>
  <c r="C97" i="11" s="1"/>
  <c r="B94" i="11"/>
  <c r="B92" i="11"/>
  <c r="C92" i="11" s="1"/>
  <c r="B91" i="11"/>
  <c r="C91" i="11" s="1"/>
  <c r="B75" i="11"/>
  <c r="C74" i="11" s="1"/>
  <c r="B74" i="11"/>
  <c r="B72" i="11"/>
  <c r="C72" i="11" s="1"/>
  <c r="B71" i="11"/>
  <c r="B57" i="11"/>
  <c r="C57" i="11" s="1"/>
  <c r="B56" i="11"/>
  <c r="B54" i="11"/>
  <c r="C54" i="11" s="1"/>
  <c r="B53" i="11"/>
  <c r="C53" i="11" s="1"/>
  <c r="B39" i="11"/>
  <c r="C39" i="11" s="1"/>
  <c r="B38" i="11"/>
  <c r="B36" i="11"/>
  <c r="C36" i="11" s="1"/>
  <c r="B35" i="11"/>
  <c r="C35" i="11" s="1"/>
  <c r="B33" i="11"/>
  <c r="C33" i="11" s="1"/>
  <c r="B32" i="11"/>
  <c r="B30" i="11"/>
  <c r="C30" i="11" s="1"/>
  <c r="B29" i="11"/>
  <c r="C29" i="11" s="1"/>
  <c r="B203" i="10"/>
  <c r="C203" i="10" s="1"/>
  <c r="B202" i="10"/>
  <c r="C202" i="10" s="1"/>
  <c r="B200" i="10"/>
  <c r="C200" i="10" s="1"/>
  <c r="B199" i="10"/>
  <c r="C199" i="10" s="1"/>
  <c r="B173" i="10"/>
  <c r="C173" i="10" s="1"/>
  <c r="B172" i="10"/>
  <c r="C172" i="10" s="1"/>
  <c r="B170" i="10"/>
  <c r="C170" i="10" s="1"/>
  <c r="B169" i="10"/>
  <c r="C169" i="10" s="1"/>
  <c r="B167" i="10"/>
  <c r="C167" i="10" s="1"/>
  <c r="B166" i="10"/>
  <c r="C166" i="10" s="1"/>
  <c r="B164" i="10"/>
  <c r="C164" i="10" s="1"/>
  <c r="B163" i="10"/>
  <c r="C163" i="10" s="1"/>
  <c r="B161" i="10"/>
  <c r="C161" i="10" s="1"/>
  <c r="B160" i="10"/>
  <c r="C160" i="10" s="1"/>
  <c r="B158" i="10"/>
  <c r="C158" i="10" s="1"/>
  <c r="B157" i="10"/>
  <c r="C157" i="10" s="1"/>
  <c r="B131" i="10"/>
  <c r="C131" i="10" s="1"/>
  <c r="B130" i="10"/>
  <c r="C130" i="10" s="1"/>
  <c r="B128" i="10"/>
  <c r="C128" i="10" s="1"/>
  <c r="B127" i="10"/>
  <c r="C127" i="10" s="1"/>
  <c r="B113" i="10"/>
  <c r="C113" i="10" s="1"/>
  <c r="B112" i="10"/>
  <c r="C112" i="10" s="1"/>
  <c r="C110" i="10"/>
  <c r="B109" i="10"/>
  <c r="C109" i="10" s="1"/>
  <c r="B107" i="10"/>
  <c r="C107" i="10" s="1"/>
  <c r="B106" i="10"/>
  <c r="C106" i="10" s="1"/>
  <c r="B104" i="10"/>
  <c r="C104" i="10" s="1"/>
  <c r="B103" i="10"/>
  <c r="C103" i="10" s="1"/>
  <c r="B93" i="10"/>
  <c r="C93" i="10" s="1"/>
  <c r="B90" i="10"/>
  <c r="C90" i="10" s="1"/>
  <c r="B88" i="10"/>
  <c r="C88" i="10" s="1"/>
  <c r="B87" i="10"/>
  <c r="C87" i="10" s="1"/>
  <c r="B85" i="10"/>
  <c r="C85" i="10" s="1"/>
  <c r="B82" i="10"/>
  <c r="C82" i="10" s="1"/>
  <c r="B80" i="10"/>
  <c r="C80" i="10" s="1"/>
  <c r="B79" i="10"/>
  <c r="C79" i="10" s="1"/>
  <c r="B69" i="10"/>
  <c r="C69" i="10" s="1"/>
  <c r="B68" i="10"/>
  <c r="C68" i="10" s="1"/>
  <c r="B66" i="10"/>
  <c r="C66" i="10" s="1"/>
  <c r="B65" i="10"/>
  <c r="C65" i="10" s="1"/>
  <c r="B63" i="10"/>
  <c r="C63" i="10" s="1"/>
  <c r="B62" i="10"/>
  <c r="C62" i="10" s="1"/>
  <c r="B60" i="10"/>
  <c r="C60" i="10" s="1"/>
  <c r="B59" i="10"/>
  <c r="C59" i="10" s="1"/>
  <c r="B9" i="10"/>
  <c r="C9" i="10" s="1"/>
  <c r="B8" i="10"/>
  <c r="C8" i="10" s="1"/>
  <c r="B6" i="10"/>
  <c r="C6" i="10" s="1"/>
  <c r="B5" i="10"/>
  <c r="C5" i="10" s="1"/>
  <c r="B243" i="9"/>
  <c r="C243" i="9" s="1"/>
  <c r="B242" i="9"/>
  <c r="C242" i="9" s="1"/>
  <c r="B240" i="9"/>
  <c r="C240" i="9" s="1"/>
  <c r="B239" i="9"/>
  <c r="C239" i="9" s="1"/>
  <c r="B279" i="9"/>
  <c r="C279" i="9" s="1"/>
  <c r="B278" i="9"/>
  <c r="C278" i="9" s="1"/>
  <c r="B276" i="9"/>
  <c r="C276" i="9" s="1"/>
  <c r="B275" i="9"/>
  <c r="C275" i="9" s="1"/>
  <c r="B201" i="9"/>
  <c r="C201" i="9" s="1"/>
  <c r="B200" i="9"/>
  <c r="C200" i="9" s="1"/>
  <c r="B213" i="9"/>
  <c r="C213" i="9" s="1"/>
  <c r="B212" i="9"/>
  <c r="C212" i="9" s="1"/>
  <c r="B210" i="9"/>
  <c r="C210" i="9" s="1"/>
  <c r="B209" i="9"/>
  <c r="C209" i="9" s="1"/>
  <c r="B177" i="9"/>
  <c r="C177" i="9" s="1"/>
  <c r="B176" i="9"/>
  <c r="C176" i="9" s="1"/>
  <c r="B174" i="9"/>
  <c r="C174" i="9" s="1"/>
  <c r="B173" i="9"/>
  <c r="B153" i="9"/>
  <c r="C153" i="9" s="1"/>
  <c r="B152" i="9"/>
  <c r="C152" i="9" s="1"/>
  <c r="B150" i="9"/>
  <c r="C150" i="9" s="1"/>
  <c r="B149" i="9"/>
  <c r="C149" i="9" s="1"/>
  <c r="B117" i="9"/>
  <c r="C117" i="9" s="1"/>
  <c r="B114" i="9"/>
  <c r="C114" i="9" s="1"/>
  <c r="B112" i="9"/>
  <c r="C112" i="9" s="1"/>
  <c r="B111" i="9"/>
  <c r="C111" i="9" s="1"/>
  <c r="B87" i="9"/>
  <c r="C87" i="9" s="1"/>
  <c r="B86" i="9"/>
  <c r="C86" i="9" s="1"/>
  <c r="B84" i="9"/>
  <c r="C84" i="9" s="1"/>
  <c r="B83" i="9"/>
  <c r="C83" i="9" s="1"/>
  <c r="B69" i="9"/>
  <c r="C69" i="9" s="1"/>
  <c r="B68" i="9"/>
  <c r="C68" i="9" s="1"/>
  <c r="B66" i="9"/>
  <c r="C66" i="9" s="1"/>
  <c r="B65" i="9"/>
  <c r="C65" i="9" s="1"/>
  <c r="B291" i="8"/>
  <c r="C291" i="8" s="1"/>
  <c r="B290" i="8"/>
  <c r="C290" i="8" s="1"/>
  <c r="B288" i="8"/>
  <c r="C288" i="8" s="1"/>
  <c r="B287" i="8"/>
  <c r="C287" i="8" s="1"/>
  <c r="B273" i="8"/>
  <c r="C273" i="8" s="1"/>
  <c r="B272" i="8"/>
  <c r="C272" i="8" s="1"/>
  <c r="B270" i="8"/>
  <c r="C270" i="8" s="1"/>
  <c r="B269" i="8"/>
  <c r="C269" i="8" s="1"/>
  <c r="B267" i="8"/>
  <c r="C267" i="8" s="1"/>
  <c r="B266" i="8"/>
  <c r="C266" i="8" s="1"/>
  <c r="B264" i="8"/>
  <c r="C264" i="8" s="1"/>
  <c r="B263" i="8"/>
  <c r="C263" i="8" s="1"/>
  <c r="B261" i="8"/>
  <c r="C261" i="8" s="1"/>
  <c r="B260" i="8"/>
  <c r="C260" i="8" s="1"/>
  <c r="B258" i="8"/>
  <c r="C258" i="8" s="1"/>
  <c r="B257" i="8"/>
  <c r="C257" i="8" s="1"/>
  <c r="B231" i="8"/>
  <c r="C231" i="8" s="1"/>
  <c r="B230" i="8"/>
  <c r="C230" i="8" s="1"/>
  <c r="B228" i="8"/>
  <c r="C228" i="8" s="1"/>
  <c r="B227" i="8"/>
  <c r="C227" i="8" s="1"/>
  <c r="B171" i="8"/>
  <c r="C171" i="8" s="1"/>
  <c r="B170" i="8"/>
  <c r="C170" i="8" s="1"/>
  <c r="B168" i="8"/>
  <c r="C168" i="8" s="1"/>
  <c r="B167" i="8"/>
  <c r="B165" i="8"/>
  <c r="C165" i="8" s="1"/>
  <c r="B164" i="8"/>
  <c r="C164" i="8" s="1"/>
  <c r="B111" i="8"/>
  <c r="C111" i="8" s="1"/>
  <c r="B108" i="8"/>
  <c r="C108" i="8" s="1"/>
  <c r="B106" i="8"/>
  <c r="C106" i="8" s="1"/>
  <c r="B105" i="8"/>
  <c r="C105" i="8" s="1"/>
  <c r="B103" i="8"/>
  <c r="C103" i="8" s="1"/>
  <c r="B100" i="8"/>
  <c r="C100" i="8" s="1"/>
  <c r="B98" i="8"/>
  <c r="C98" i="8" s="1"/>
  <c r="B69" i="8"/>
  <c r="C69" i="8" s="1"/>
  <c r="B68" i="8"/>
  <c r="C68" i="8" s="1"/>
  <c r="B66" i="8"/>
  <c r="C66" i="8" s="1"/>
  <c r="B65" i="8"/>
  <c r="C65" i="8" s="1"/>
  <c r="B43" i="8"/>
  <c r="C43" i="8" s="1"/>
  <c r="B40" i="8"/>
  <c r="C40" i="8" s="1"/>
  <c r="B38" i="8"/>
  <c r="C38" i="8" s="1"/>
  <c r="B37" i="8"/>
  <c r="C37" i="8" s="1"/>
  <c r="B63" i="8"/>
  <c r="C63" i="8" s="1"/>
  <c r="B62" i="8"/>
  <c r="C62" i="8" s="1"/>
  <c r="B60" i="8"/>
  <c r="C60" i="8" s="1"/>
  <c r="B59" i="8"/>
  <c r="C59" i="8" s="1"/>
  <c r="B35" i="8"/>
  <c r="C35" i="8" s="1"/>
  <c r="B34" i="8"/>
  <c r="C34" i="8" s="1"/>
  <c r="B32" i="8"/>
  <c r="C32" i="8" s="1"/>
  <c r="B31" i="8"/>
  <c r="C31" i="8" s="1"/>
  <c r="B23" i="8"/>
  <c r="C23" i="8" s="1"/>
  <c r="B20" i="8"/>
  <c r="C20" i="8" s="1"/>
  <c r="B18" i="8"/>
  <c r="C18" i="8" s="1"/>
  <c r="B17" i="8"/>
  <c r="C17" i="8" s="1"/>
  <c r="B245" i="7"/>
  <c r="C245" i="7" s="1"/>
  <c r="B244" i="7"/>
  <c r="B242" i="7"/>
  <c r="C242" i="7" s="1"/>
  <c r="B241" i="7"/>
  <c r="C241" i="7" s="1"/>
  <c r="B161" i="7"/>
  <c r="C161" i="7" s="1"/>
  <c r="B160" i="7"/>
  <c r="C160" i="7" s="1"/>
  <c r="B158" i="7"/>
  <c r="C158" i="7" s="1"/>
  <c r="B157" i="7"/>
  <c r="C157" i="7" s="1"/>
  <c r="C159" i="7" s="1"/>
  <c r="B125" i="7"/>
  <c r="C125" i="7" s="1"/>
  <c r="B124" i="7"/>
  <c r="C124" i="7" s="1"/>
  <c r="B122" i="7"/>
  <c r="C122" i="7" s="1"/>
  <c r="B121" i="7"/>
  <c r="C121" i="7" s="1"/>
  <c r="C100" i="7"/>
  <c r="B73" i="7"/>
  <c r="C73" i="7" s="1"/>
  <c r="B72" i="7"/>
  <c r="C72" i="7" s="1"/>
  <c r="B70" i="7"/>
  <c r="C70" i="7" s="1"/>
  <c r="B69" i="7"/>
  <c r="C69" i="7" s="1"/>
  <c r="B67" i="7"/>
  <c r="C67" i="7" s="1"/>
  <c r="B66" i="7"/>
  <c r="C66" i="7" s="1"/>
  <c r="B64" i="7"/>
  <c r="C64" i="7" s="1"/>
  <c r="B63" i="7"/>
  <c r="C63" i="7" s="1"/>
  <c r="B55" i="7"/>
  <c r="C55" i="7" s="1"/>
  <c r="B52" i="7"/>
  <c r="C52" i="7" s="1"/>
  <c r="B50" i="7"/>
  <c r="C50" i="7" s="1"/>
  <c r="B49" i="7"/>
  <c r="C49" i="7" s="1"/>
  <c r="C38" i="7"/>
  <c r="B297" i="6"/>
  <c r="C297" i="6" s="1"/>
  <c r="B296" i="6"/>
  <c r="C296" i="6" s="1"/>
  <c r="B294" i="6"/>
  <c r="C294" i="6" s="1"/>
  <c r="B293" i="6"/>
  <c r="C293" i="6" s="1"/>
  <c r="B261" i="6"/>
  <c r="C261" i="6" s="1"/>
  <c r="B260" i="6"/>
  <c r="C260" i="6" s="1"/>
  <c r="B258" i="6"/>
  <c r="C258" i="6" s="1"/>
  <c r="B257" i="6"/>
  <c r="C257" i="6" s="1"/>
  <c r="B243" i="6"/>
  <c r="C243" i="6" s="1"/>
  <c r="B242" i="6"/>
  <c r="C242" i="6" s="1"/>
  <c r="B240" i="6"/>
  <c r="C240" i="6" s="1"/>
  <c r="B239" i="6"/>
  <c r="C239" i="6" s="1"/>
  <c r="B237" i="6"/>
  <c r="C237" i="6" s="1"/>
  <c r="B236" i="6"/>
  <c r="C236" i="6" s="1"/>
  <c r="B234" i="6"/>
  <c r="C234" i="6" s="1"/>
  <c r="B233" i="6"/>
  <c r="C233" i="6" s="1"/>
  <c r="B225" i="6"/>
  <c r="C225" i="6" s="1"/>
  <c r="B224" i="6"/>
  <c r="C224" i="6" s="1"/>
  <c r="B222" i="6"/>
  <c r="C222" i="6" s="1"/>
  <c r="B221" i="6"/>
  <c r="C221" i="6" s="1"/>
  <c r="B207" i="6"/>
  <c r="C207" i="6" s="1"/>
  <c r="B206" i="6"/>
  <c r="C206" i="6" s="1"/>
  <c r="B204" i="6"/>
  <c r="C204" i="6" s="1"/>
  <c r="B203" i="6"/>
  <c r="C203" i="6" s="1"/>
  <c r="B171" i="6"/>
  <c r="C171" i="6" s="1"/>
  <c r="B170" i="6"/>
  <c r="C170" i="6" s="1"/>
  <c r="B168" i="6"/>
  <c r="C168" i="6" s="1"/>
  <c r="B167" i="6"/>
  <c r="C167" i="6" s="1"/>
  <c r="B133" i="6"/>
  <c r="C133" i="6" s="1"/>
  <c r="B132" i="6"/>
  <c r="C132" i="6" s="1"/>
  <c r="B130" i="6"/>
  <c r="C130" i="6" s="1"/>
  <c r="B129" i="6"/>
  <c r="C129" i="6" s="1"/>
  <c r="B119" i="6"/>
  <c r="C119" i="6" s="1"/>
  <c r="B116" i="6"/>
  <c r="C116" i="6" s="1"/>
  <c r="B114" i="6"/>
  <c r="C114" i="6" s="1"/>
  <c r="B113" i="6"/>
  <c r="C113" i="6" s="1"/>
  <c r="B103" i="6"/>
  <c r="C103" i="6" s="1"/>
  <c r="B100" i="6"/>
  <c r="C100" i="6" s="1"/>
  <c r="B98" i="6"/>
  <c r="C98" i="6" s="1"/>
  <c r="B97" i="6"/>
  <c r="C97" i="6" s="1"/>
  <c r="B75" i="6"/>
  <c r="C75" i="6" s="1"/>
  <c r="B74" i="6"/>
  <c r="C74" i="6" s="1"/>
  <c r="B72" i="6"/>
  <c r="C72" i="6" s="1"/>
  <c r="B71" i="6"/>
  <c r="C71" i="6" s="1"/>
  <c r="B39" i="6"/>
  <c r="C39" i="6" s="1"/>
  <c r="B38" i="6"/>
  <c r="C38" i="6" s="1"/>
  <c r="B36" i="6"/>
  <c r="C36" i="6" s="1"/>
  <c r="B35" i="6"/>
  <c r="B33" i="6"/>
  <c r="C33" i="6" s="1"/>
  <c r="B30" i="6"/>
  <c r="C30" i="6" s="1"/>
  <c r="B28" i="6"/>
  <c r="C28" i="6" s="1"/>
  <c r="B27" i="6"/>
  <c r="C27" i="6" s="1"/>
  <c r="B11" i="6"/>
  <c r="C11" i="6" s="1"/>
  <c r="B8" i="6"/>
  <c r="C8" i="6" s="1"/>
  <c r="B6" i="6"/>
  <c r="C6" i="6" s="1"/>
  <c r="B5" i="6"/>
  <c r="B243" i="4"/>
  <c r="C243" i="4" s="1"/>
  <c r="B242" i="4"/>
  <c r="C242" i="4" s="1"/>
  <c r="B240" i="4"/>
  <c r="C240" i="4" s="1"/>
  <c r="B239" i="4"/>
  <c r="C239" i="4" s="1"/>
  <c r="B249" i="4"/>
  <c r="C249" i="4" s="1"/>
  <c r="B248" i="4"/>
  <c r="C248" i="4" s="1"/>
  <c r="B246" i="4"/>
  <c r="C246" i="4" s="1"/>
  <c r="B245" i="4"/>
  <c r="C245" i="4" s="1"/>
  <c r="B237" i="4"/>
  <c r="C237" i="4" s="1"/>
  <c r="B236" i="4"/>
  <c r="C236" i="4" s="1"/>
  <c r="B234" i="4"/>
  <c r="C234" i="4" s="1"/>
  <c r="B233" i="4"/>
  <c r="C233" i="4" s="1"/>
  <c r="C235" i="4" s="1"/>
  <c r="B255" i="4"/>
  <c r="C255" i="4" s="1"/>
  <c r="B254" i="4"/>
  <c r="C254" i="4" s="1"/>
  <c r="B251" i="4"/>
  <c r="C251" i="4" s="1"/>
  <c r="B177" i="4"/>
  <c r="C177" i="4" s="1"/>
  <c r="B176" i="4"/>
  <c r="C176" i="4" s="1"/>
  <c r="B174" i="4"/>
  <c r="C174" i="4" s="1"/>
  <c r="B173" i="4"/>
  <c r="C173" i="4" s="1"/>
  <c r="B103" i="4"/>
  <c r="C103" i="4" s="1"/>
  <c r="B100" i="4"/>
  <c r="C100" i="4" s="1"/>
  <c r="B98" i="4"/>
  <c r="C98" i="4" s="1"/>
  <c r="B97" i="4"/>
  <c r="C97" i="4" s="1"/>
  <c r="B71" i="4"/>
  <c r="C71" i="4" s="1"/>
  <c r="B70" i="4"/>
  <c r="C70" i="4" s="1"/>
  <c r="B68" i="4"/>
  <c r="C68" i="4" s="1"/>
  <c r="B67" i="4"/>
  <c r="C67" i="4" s="1"/>
  <c r="B15" i="4"/>
  <c r="C15" i="4" s="1"/>
  <c r="B14" i="4"/>
  <c r="C14" i="4" s="1"/>
  <c r="B12" i="4"/>
  <c r="C12" i="4" s="1"/>
  <c r="B11" i="4"/>
  <c r="C11" i="4" s="1"/>
  <c r="B21" i="4"/>
  <c r="C21" i="4" s="1"/>
  <c r="B20" i="4"/>
  <c r="C20" i="4" s="1"/>
  <c r="B18" i="4"/>
  <c r="C18" i="4" s="1"/>
  <c r="B17" i="4"/>
  <c r="C17" i="4" s="1"/>
  <c r="B9" i="4"/>
  <c r="C9" i="4" s="1"/>
  <c r="B8" i="4"/>
  <c r="C8" i="4" s="1"/>
  <c r="B6" i="4"/>
  <c r="C6" i="4" s="1"/>
  <c r="B5" i="4"/>
  <c r="C5" i="4" s="1"/>
  <c r="B257" i="2"/>
  <c r="C257" i="2" s="1"/>
  <c r="B256" i="2"/>
  <c r="C256" i="2" s="1"/>
  <c r="B254" i="2"/>
  <c r="C254" i="2" s="1"/>
  <c r="B253" i="2"/>
  <c r="C253" i="2" s="1"/>
  <c r="B251" i="2"/>
  <c r="C251" i="2" s="1"/>
  <c r="B250" i="2"/>
  <c r="C250" i="2" s="1"/>
  <c r="B248" i="2"/>
  <c r="C248" i="2" s="1"/>
  <c r="B247" i="2"/>
  <c r="C247" i="2" s="1"/>
  <c r="B221" i="2"/>
  <c r="C221" i="2" s="1"/>
  <c r="B220" i="2"/>
  <c r="C220" i="2" s="1"/>
  <c r="C218" i="2"/>
  <c r="B218" i="2"/>
  <c r="B217" i="2"/>
  <c r="B197" i="2"/>
  <c r="C197" i="2" s="1"/>
  <c r="B196" i="2"/>
  <c r="C196" i="2" s="1"/>
  <c r="C194" i="2"/>
  <c r="B194" i="2"/>
  <c r="B193" i="2"/>
  <c r="C193" i="2" s="1"/>
  <c r="B191" i="2"/>
  <c r="C191" i="2" s="1"/>
  <c r="B190" i="2"/>
  <c r="C190" i="2" s="1"/>
  <c r="B188" i="2"/>
  <c r="C188" i="2" s="1"/>
  <c r="B187" i="2"/>
  <c r="C187" i="2" s="1"/>
  <c r="B185" i="2"/>
  <c r="C185" i="2" s="1"/>
  <c r="B184" i="2"/>
  <c r="C184" i="2" s="1"/>
  <c r="B182" i="2"/>
  <c r="C182" i="2" s="1"/>
  <c r="B181" i="2"/>
  <c r="C181" i="2" s="1"/>
  <c r="B155" i="2"/>
  <c r="C155" i="2" s="1"/>
  <c r="B154" i="2"/>
  <c r="C154" i="2" s="1"/>
  <c r="B152" i="2"/>
  <c r="B151" i="2"/>
  <c r="C151" i="2" s="1"/>
  <c r="B143" i="2"/>
  <c r="C143" i="2" s="1"/>
  <c r="B142" i="2"/>
  <c r="C142" i="2" s="1"/>
  <c r="C140" i="2"/>
  <c r="B140" i="2"/>
  <c r="B139" i="2"/>
  <c r="C139" i="2" s="1"/>
  <c r="B137" i="2"/>
  <c r="C137" i="2" s="1"/>
  <c r="B136" i="2"/>
  <c r="C136" i="2" s="1"/>
  <c r="B134" i="2"/>
  <c r="C134" i="2" s="1"/>
  <c r="B133" i="2"/>
  <c r="C133" i="2" s="1"/>
  <c r="C125" i="2"/>
  <c r="B125" i="2"/>
  <c r="C124" i="2"/>
  <c r="B124" i="2"/>
  <c r="C122" i="2"/>
  <c r="B122" i="2"/>
  <c r="C121" i="2"/>
  <c r="B121" i="2"/>
  <c r="B105" i="2"/>
  <c r="C105" i="2" s="1"/>
  <c r="B102" i="2"/>
  <c r="C102" i="2" s="1"/>
  <c r="B100" i="2"/>
  <c r="C100" i="2" s="1"/>
  <c r="B99" i="2"/>
  <c r="C99" i="2" s="1"/>
  <c r="C73" i="2"/>
  <c r="B73" i="2"/>
  <c r="C72" i="2"/>
  <c r="B72" i="2"/>
  <c r="C70" i="2"/>
  <c r="B70" i="2"/>
  <c r="C69" i="2"/>
  <c r="B69" i="2"/>
  <c r="C67" i="2"/>
  <c r="B67" i="2"/>
  <c r="C66" i="2"/>
  <c r="B66" i="2"/>
  <c r="C64" i="2"/>
  <c r="B64" i="2"/>
  <c r="C63" i="2"/>
  <c r="B63" i="2"/>
  <c r="B181" i="1"/>
  <c r="C181" i="1" s="1"/>
  <c r="B178" i="1"/>
  <c r="C178" i="1" s="1"/>
  <c r="B107" i="1"/>
  <c r="C107" i="1" s="1"/>
  <c r="B106" i="1"/>
  <c r="C106" i="1" s="1"/>
  <c r="B104" i="1"/>
  <c r="C104" i="1" s="1"/>
  <c r="B103" i="1"/>
  <c r="C103" i="1" s="1"/>
  <c r="E279" i="11"/>
  <c r="G279" i="11"/>
  <c r="H279" i="11"/>
  <c r="I279" i="11"/>
  <c r="J279" i="11"/>
  <c r="K279" i="11"/>
  <c r="M279" i="11"/>
  <c r="N279" i="11"/>
  <c r="O279" i="11"/>
  <c r="P279" i="11"/>
  <c r="Q279" i="11"/>
  <c r="S279" i="11"/>
  <c r="T279" i="11"/>
  <c r="E278" i="11"/>
  <c r="F278" i="11"/>
  <c r="G278" i="11"/>
  <c r="H278" i="11"/>
  <c r="I278" i="11"/>
  <c r="J278" i="11"/>
  <c r="K278" i="11"/>
  <c r="L278" i="11"/>
  <c r="M278" i="11"/>
  <c r="N278" i="11"/>
  <c r="O278" i="11"/>
  <c r="P278" i="11"/>
  <c r="Q278" i="11"/>
  <c r="R278" i="11"/>
  <c r="S278" i="11"/>
  <c r="T278" i="11"/>
  <c r="E277" i="11"/>
  <c r="H277" i="11"/>
  <c r="I277" i="11"/>
  <c r="K277" i="11"/>
  <c r="L277" i="11"/>
  <c r="M277" i="11"/>
  <c r="N277" i="11"/>
  <c r="O277" i="11"/>
  <c r="P277" i="11"/>
  <c r="Q277" i="11"/>
  <c r="R277" i="11"/>
  <c r="S277" i="11"/>
  <c r="T277" i="11"/>
  <c r="E276" i="11"/>
  <c r="H276" i="11"/>
  <c r="I276" i="11"/>
  <c r="J276" i="11"/>
  <c r="M276" i="11"/>
  <c r="N276" i="11"/>
  <c r="O276" i="11"/>
  <c r="P276" i="11"/>
  <c r="Q276" i="11"/>
  <c r="R276" i="11"/>
  <c r="S276" i="11"/>
  <c r="T276" i="11"/>
  <c r="D279" i="11"/>
  <c r="D278" i="11"/>
  <c r="D277" i="11"/>
  <c r="D276" i="11"/>
  <c r="B274" i="11"/>
  <c r="B273" i="11"/>
  <c r="B259" i="11"/>
  <c r="C259" i="11" s="1"/>
  <c r="B258" i="11"/>
  <c r="B256" i="11"/>
  <c r="C256" i="11" s="1"/>
  <c r="B255" i="11"/>
  <c r="C255" i="11" s="1"/>
  <c r="B250" i="11"/>
  <c r="C250" i="11" s="1"/>
  <c r="C249" i="11"/>
  <c r="B247" i="11"/>
  <c r="C247" i="11" s="1"/>
  <c r="B246" i="11"/>
  <c r="C244" i="11"/>
  <c r="C205" i="11"/>
  <c r="C204" i="11"/>
  <c r="C202" i="11"/>
  <c r="C193" i="11"/>
  <c r="B190" i="11"/>
  <c r="C190" i="11" s="1"/>
  <c r="B229" i="11"/>
  <c r="C229" i="11" s="1"/>
  <c r="B228" i="11"/>
  <c r="B226" i="11"/>
  <c r="C226" i="11" s="1"/>
  <c r="B225" i="11"/>
  <c r="C225" i="11" s="1"/>
  <c r="B181" i="11"/>
  <c r="C181" i="11" s="1"/>
  <c r="B180" i="11"/>
  <c r="C171" i="11"/>
  <c r="C162" i="11"/>
  <c r="B133" i="11"/>
  <c r="C132" i="11" s="1"/>
  <c r="B132" i="11"/>
  <c r="B130" i="11"/>
  <c r="C130" i="11" s="1"/>
  <c r="B129" i="11"/>
  <c r="B139" i="11"/>
  <c r="C138" i="11" s="1"/>
  <c r="B138" i="11"/>
  <c r="B121" i="11"/>
  <c r="C120" i="11" s="1"/>
  <c r="B120" i="11"/>
  <c r="B118" i="11"/>
  <c r="C118" i="11" s="1"/>
  <c r="B117" i="11"/>
  <c r="C117" i="11" s="1"/>
  <c r="B115" i="11"/>
  <c r="C115" i="11" s="1"/>
  <c r="B114" i="11"/>
  <c r="C114" i="11" s="1"/>
  <c r="C112" i="11"/>
  <c r="B111" i="11"/>
  <c r="B103" i="11"/>
  <c r="C102" i="11" s="1"/>
  <c r="B102" i="11"/>
  <c r="B100" i="11"/>
  <c r="C100" i="11" s="1"/>
  <c r="B99" i="11"/>
  <c r="B15" i="11"/>
  <c r="C14" i="11" s="1"/>
  <c r="B14" i="11"/>
  <c r="C12" i="11"/>
  <c r="B86" i="11"/>
  <c r="C86" i="11" s="1"/>
  <c r="C84" i="11"/>
  <c r="B81" i="11"/>
  <c r="C80" i="11" s="1"/>
  <c r="B80" i="11"/>
  <c r="B78" i="11"/>
  <c r="C78" i="11" s="1"/>
  <c r="C68" i="11"/>
  <c r="B68" i="11"/>
  <c r="B66" i="11"/>
  <c r="C66" i="11" s="1"/>
  <c r="C27" i="11"/>
  <c r="C26" i="11"/>
  <c r="B24" i="11"/>
  <c r="C24" i="11" s="1"/>
  <c r="B51" i="11"/>
  <c r="C50" i="11" s="1"/>
  <c r="B50" i="11"/>
  <c r="B48" i="11"/>
  <c r="C48" i="11" s="1"/>
  <c r="B47" i="11"/>
  <c r="C62" i="11"/>
  <c r="B60" i="11"/>
  <c r="C60" i="11" s="1"/>
  <c r="B9" i="11"/>
  <c r="C9" i="11" s="1"/>
  <c r="B8" i="11"/>
  <c r="B6" i="11"/>
  <c r="C6" i="11" s="1"/>
  <c r="B5" i="11"/>
  <c r="C5" i="11" s="1"/>
  <c r="U247" i="10"/>
  <c r="M247" i="10"/>
  <c r="L247" i="10"/>
  <c r="K247" i="10"/>
  <c r="F247" i="10"/>
  <c r="E247" i="10"/>
  <c r="U246" i="10"/>
  <c r="M246" i="10"/>
  <c r="L246" i="10"/>
  <c r="K246" i="10"/>
  <c r="F246" i="10"/>
  <c r="E246" i="10"/>
  <c r="F245" i="10"/>
  <c r="E245" i="10"/>
  <c r="M244" i="10"/>
  <c r="L244" i="10"/>
  <c r="K244" i="10"/>
  <c r="B242" i="10"/>
  <c r="B241" i="10"/>
  <c r="B233" i="10"/>
  <c r="C233" i="10" s="1"/>
  <c r="B232" i="10"/>
  <c r="C232" i="10" s="1"/>
  <c r="B230" i="10"/>
  <c r="C230" i="10" s="1"/>
  <c r="B218" i="10"/>
  <c r="C218" i="10" s="1"/>
  <c r="C214" i="10"/>
  <c r="C212" i="10"/>
  <c r="B208" i="10"/>
  <c r="C208" i="10" s="1"/>
  <c r="B206" i="10"/>
  <c r="C206" i="10" s="1"/>
  <c r="B227" i="10"/>
  <c r="C227" i="10" s="1"/>
  <c r="B226" i="10"/>
  <c r="C226" i="10" s="1"/>
  <c r="B224" i="10"/>
  <c r="C224" i="10" s="1"/>
  <c r="B223" i="10"/>
  <c r="C223" i="10" s="1"/>
  <c r="C238" i="10"/>
  <c r="C236" i="10"/>
  <c r="B191" i="10"/>
  <c r="C191" i="10" s="1"/>
  <c r="B190" i="10"/>
  <c r="C190" i="10" s="1"/>
  <c r="C188" i="10"/>
  <c r="C187" i="10"/>
  <c r="C179" i="10"/>
  <c r="C178" i="10"/>
  <c r="B176" i="10"/>
  <c r="C176" i="10" s="1"/>
  <c r="B197" i="10"/>
  <c r="C197" i="10" s="1"/>
  <c r="B196" i="10"/>
  <c r="C196" i="10" s="1"/>
  <c r="B194" i="10"/>
  <c r="C194" i="10" s="1"/>
  <c r="B193" i="10"/>
  <c r="C193" i="10" s="1"/>
  <c r="B149" i="10"/>
  <c r="C149" i="10" s="1"/>
  <c r="C148" i="10"/>
  <c r="C137" i="10"/>
  <c r="C134" i="10"/>
  <c r="C125" i="10"/>
  <c r="C122" i="10"/>
  <c r="C121" i="10"/>
  <c r="C119" i="10"/>
  <c r="C116" i="10"/>
  <c r="C115" i="10"/>
  <c r="B77" i="10"/>
  <c r="C77" i="10" s="1"/>
  <c r="B74" i="10"/>
  <c r="C74" i="10" s="1"/>
  <c r="B72" i="10"/>
  <c r="C72" i="10" s="1"/>
  <c r="B71" i="10"/>
  <c r="C71" i="10" s="1"/>
  <c r="B30" i="10"/>
  <c r="C30" i="10" s="1"/>
  <c r="C57" i="10"/>
  <c r="C56" i="10"/>
  <c r="B54" i="10"/>
  <c r="C54" i="10" s="1"/>
  <c r="C53" i="10"/>
  <c r="B51" i="10"/>
  <c r="C51" i="10" s="1"/>
  <c r="B50" i="10"/>
  <c r="C50" i="10" s="1"/>
  <c r="B48" i="10"/>
  <c r="C48" i="10" s="1"/>
  <c r="B47" i="10"/>
  <c r="C47" i="10" s="1"/>
  <c r="C45" i="10"/>
  <c r="C44" i="10"/>
  <c r="C39" i="10"/>
  <c r="C38" i="10"/>
  <c r="C36" i="10"/>
  <c r="C35" i="10"/>
  <c r="C27" i="10"/>
  <c r="C26" i="10"/>
  <c r="C21" i="10"/>
  <c r="C20" i="10"/>
  <c r="B18" i="10"/>
  <c r="C18" i="10" s="1"/>
  <c r="C14" i="10"/>
  <c r="C12" i="10"/>
  <c r="U287" i="9"/>
  <c r="T287" i="9"/>
  <c r="S287" i="9"/>
  <c r="R287" i="9"/>
  <c r="Q287" i="9"/>
  <c r="P287" i="9"/>
  <c r="O287" i="9"/>
  <c r="N287" i="9"/>
  <c r="M287" i="9"/>
  <c r="L287" i="9"/>
  <c r="K287" i="9"/>
  <c r="J287" i="9"/>
  <c r="I287" i="9"/>
  <c r="H287" i="9"/>
  <c r="G287" i="9"/>
  <c r="F287" i="9"/>
  <c r="E287" i="9"/>
  <c r="D287" i="9"/>
  <c r="U286" i="9"/>
  <c r="T286" i="9"/>
  <c r="S286" i="9"/>
  <c r="R286" i="9"/>
  <c r="Q286" i="9"/>
  <c r="P286" i="9"/>
  <c r="O286" i="9"/>
  <c r="N286" i="9"/>
  <c r="M286" i="9"/>
  <c r="L286" i="9"/>
  <c r="K286" i="9"/>
  <c r="J286" i="9"/>
  <c r="I286" i="9"/>
  <c r="H286" i="9"/>
  <c r="G286" i="9"/>
  <c r="F286" i="9"/>
  <c r="E286" i="9"/>
  <c r="D286" i="9"/>
  <c r="U285" i="9"/>
  <c r="T285" i="9"/>
  <c r="S285" i="9"/>
  <c r="R285" i="9"/>
  <c r="Q285" i="9"/>
  <c r="P285" i="9"/>
  <c r="O285" i="9"/>
  <c r="N285" i="9"/>
  <c r="M285" i="9"/>
  <c r="L285" i="9"/>
  <c r="K285" i="9"/>
  <c r="J285" i="9"/>
  <c r="I285" i="9"/>
  <c r="H285" i="9"/>
  <c r="G285" i="9"/>
  <c r="F285" i="9"/>
  <c r="E285" i="9"/>
  <c r="D285" i="9"/>
  <c r="U284" i="9"/>
  <c r="T284" i="9"/>
  <c r="S284" i="9"/>
  <c r="R284" i="9"/>
  <c r="Q284" i="9"/>
  <c r="P284" i="9"/>
  <c r="O284" i="9"/>
  <c r="N284" i="9"/>
  <c r="M284" i="9"/>
  <c r="L284" i="9"/>
  <c r="K284" i="9"/>
  <c r="J284" i="9"/>
  <c r="I284" i="9"/>
  <c r="H284" i="9"/>
  <c r="G284" i="9"/>
  <c r="F284" i="9"/>
  <c r="E284" i="9"/>
  <c r="D284" i="9"/>
  <c r="B282" i="9"/>
  <c r="B281" i="9"/>
  <c r="B272" i="9"/>
  <c r="C272" i="9" s="1"/>
  <c r="C270" i="9"/>
  <c r="B269" i="9"/>
  <c r="B255" i="9"/>
  <c r="C255" i="9" s="1"/>
  <c r="B254" i="9"/>
  <c r="C254" i="9" s="1"/>
  <c r="C252" i="9"/>
  <c r="C249" i="9"/>
  <c r="C246" i="9"/>
  <c r="C237" i="9"/>
  <c r="C267" i="9"/>
  <c r="C266" i="9"/>
  <c r="B264" i="9"/>
  <c r="C264" i="9" s="1"/>
  <c r="C207" i="9"/>
  <c r="C203" i="9"/>
  <c r="B219" i="9"/>
  <c r="C219" i="9" s="1"/>
  <c r="B218" i="9"/>
  <c r="C218" i="9" s="1"/>
  <c r="B216" i="9"/>
  <c r="C216" i="9" s="1"/>
  <c r="B215" i="9"/>
  <c r="C215" i="9" s="1"/>
  <c r="B183" i="9"/>
  <c r="C183" i="9" s="1"/>
  <c r="B182" i="9"/>
  <c r="C182" i="9" s="1"/>
  <c r="B180" i="9"/>
  <c r="B179" i="9"/>
  <c r="C179" i="9" s="1"/>
  <c r="C195" i="9"/>
  <c r="B192" i="9"/>
  <c r="C192" i="9" s="1"/>
  <c r="C170" i="9"/>
  <c r="C168" i="9"/>
  <c r="C164" i="9"/>
  <c r="C162" i="9"/>
  <c r="C161" i="9"/>
  <c r="C158" i="9"/>
  <c r="B147" i="9"/>
  <c r="C147" i="9" s="1"/>
  <c r="B146" i="9"/>
  <c r="C146" i="9" s="1"/>
  <c r="B143" i="9"/>
  <c r="C143" i="9" s="1"/>
  <c r="B141" i="9"/>
  <c r="C141" i="9" s="1"/>
  <c r="B140" i="9"/>
  <c r="C140" i="9" s="1"/>
  <c r="C138" i="9"/>
  <c r="C135" i="9"/>
  <c r="C134" i="9"/>
  <c r="C132" i="9"/>
  <c r="C131" i="9"/>
  <c r="C123" i="9"/>
  <c r="C122" i="9"/>
  <c r="B120" i="9"/>
  <c r="C120" i="9" s="1"/>
  <c r="C109" i="9"/>
  <c r="B106" i="9"/>
  <c r="C106" i="9" s="1"/>
  <c r="B103" i="9"/>
  <c r="C103" i="9" s="1"/>
  <c r="C98" i="9"/>
  <c r="C96" i="9"/>
  <c r="C95" i="9"/>
  <c r="C77" i="9"/>
  <c r="C60" i="9"/>
  <c r="C58" i="9"/>
  <c r="C52" i="9"/>
  <c r="C46" i="9"/>
  <c r="C43" i="9"/>
  <c r="B129" i="9"/>
  <c r="C129" i="9" s="1"/>
  <c r="B128" i="9"/>
  <c r="C128" i="9" s="1"/>
  <c r="B126" i="9"/>
  <c r="C126" i="9" s="1"/>
  <c r="B125" i="9"/>
  <c r="B20" i="9"/>
  <c r="C20" i="9" s="1"/>
  <c r="C9" i="9"/>
  <c r="B6" i="9"/>
  <c r="C6" i="9" s="1"/>
  <c r="T311" i="8"/>
  <c r="S311" i="8"/>
  <c r="R311" i="8"/>
  <c r="Q311" i="8"/>
  <c r="P311" i="8"/>
  <c r="O311" i="8"/>
  <c r="N311" i="8"/>
  <c r="M311" i="8"/>
  <c r="L311" i="8"/>
  <c r="K311" i="8"/>
  <c r="J311" i="8"/>
  <c r="I311" i="8"/>
  <c r="H311" i="8"/>
  <c r="G311" i="8"/>
  <c r="F311" i="8"/>
  <c r="E311" i="8"/>
  <c r="D311" i="8"/>
  <c r="T310" i="8"/>
  <c r="S310" i="8"/>
  <c r="R310" i="8"/>
  <c r="Q310" i="8"/>
  <c r="P310" i="8"/>
  <c r="O310" i="8"/>
  <c r="N310" i="8"/>
  <c r="M310" i="8"/>
  <c r="L310" i="8"/>
  <c r="K310" i="8"/>
  <c r="J310" i="8"/>
  <c r="I310" i="8"/>
  <c r="H310" i="8"/>
  <c r="G310" i="8"/>
  <c r="F310" i="8"/>
  <c r="E310" i="8"/>
  <c r="D310" i="8"/>
  <c r="T309" i="8"/>
  <c r="S309" i="8"/>
  <c r="R309" i="8"/>
  <c r="Q309" i="8"/>
  <c r="P309" i="8"/>
  <c r="O309" i="8"/>
  <c r="N309" i="8"/>
  <c r="M309" i="8"/>
  <c r="L309" i="8"/>
  <c r="K309" i="8"/>
  <c r="J309" i="8"/>
  <c r="I309" i="8"/>
  <c r="H309" i="8"/>
  <c r="G309" i="8"/>
  <c r="F309" i="8"/>
  <c r="E309" i="8"/>
  <c r="D309" i="8"/>
  <c r="T308" i="8"/>
  <c r="S308" i="8"/>
  <c r="R308" i="8"/>
  <c r="Q308" i="8"/>
  <c r="P308" i="8"/>
  <c r="O308" i="8"/>
  <c r="N308" i="8"/>
  <c r="M308" i="8"/>
  <c r="L308" i="8"/>
  <c r="K308" i="8"/>
  <c r="J308" i="8"/>
  <c r="I308" i="8"/>
  <c r="H308" i="8"/>
  <c r="G308" i="8"/>
  <c r="F308" i="8"/>
  <c r="E308" i="8"/>
  <c r="D308" i="8"/>
  <c r="B306" i="8"/>
  <c r="B305" i="8"/>
  <c r="B303" i="8"/>
  <c r="C303" i="8" s="1"/>
  <c r="B302" i="8"/>
  <c r="C302" i="8" s="1"/>
  <c r="B300" i="8"/>
  <c r="C300" i="8" s="1"/>
  <c r="B299" i="8"/>
  <c r="C299" i="8" s="1"/>
  <c r="C297" i="8"/>
  <c r="C296" i="8"/>
  <c r="C284" i="8"/>
  <c r="B282" i="8"/>
  <c r="C282" i="8" s="1"/>
  <c r="C276" i="8"/>
  <c r="C254" i="8"/>
  <c r="B252" i="8"/>
  <c r="C252" i="8" s="1"/>
  <c r="B249" i="8"/>
  <c r="C249" i="8" s="1"/>
  <c r="B248" i="8"/>
  <c r="C248" i="8" s="1"/>
  <c r="C246" i="8"/>
  <c r="B243" i="8"/>
  <c r="C243" i="8" s="1"/>
  <c r="B242" i="8"/>
  <c r="C242" i="8" s="1"/>
  <c r="B240" i="8"/>
  <c r="B239" i="8"/>
  <c r="C239" i="8" s="1"/>
  <c r="B237" i="8"/>
  <c r="C237" i="8" s="1"/>
  <c r="B236" i="8"/>
  <c r="C236" i="8" s="1"/>
  <c r="B234" i="8"/>
  <c r="C234" i="8" s="1"/>
  <c r="B233" i="8"/>
  <c r="C233" i="8" s="1"/>
  <c r="C225" i="8"/>
  <c r="C224" i="8"/>
  <c r="B219" i="8"/>
  <c r="C219" i="8" s="1"/>
  <c r="B218" i="8"/>
  <c r="C218" i="8" s="1"/>
  <c r="B216" i="8"/>
  <c r="C216" i="8" s="1"/>
  <c r="B215" i="8"/>
  <c r="C215" i="8" s="1"/>
  <c r="B213" i="8"/>
  <c r="C213" i="8" s="1"/>
  <c r="B212" i="8"/>
  <c r="C212" i="8" s="1"/>
  <c r="C210" i="8"/>
  <c r="C209" i="8"/>
  <c r="B207" i="8"/>
  <c r="C207" i="8" s="1"/>
  <c r="B206" i="8"/>
  <c r="C206" i="8" s="1"/>
  <c r="B189" i="8"/>
  <c r="C189" i="8" s="1"/>
  <c r="B188" i="8"/>
  <c r="C188" i="8" s="1"/>
  <c r="C186" i="8"/>
  <c r="B185" i="8"/>
  <c r="C185" i="8" s="1"/>
  <c r="B159" i="8"/>
  <c r="C159" i="8" s="1"/>
  <c r="B158" i="8"/>
  <c r="C158" i="8" s="1"/>
  <c r="C156" i="8"/>
  <c r="B155" i="8"/>
  <c r="C155" i="8" s="1"/>
  <c r="B153" i="8"/>
  <c r="C153" i="8" s="1"/>
  <c r="B152" i="8"/>
  <c r="C152" i="8" s="1"/>
  <c r="B150" i="8"/>
  <c r="C150" i="8" s="1"/>
  <c r="B149" i="8"/>
  <c r="C149" i="8" s="1"/>
  <c r="C144" i="8"/>
  <c r="B139" i="8"/>
  <c r="C139" i="8" s="1"/>
  <c r="B138" i="8"/>
  <c r="C138" i="8" s="1"/>
  <c r="C135" i="8"/>
  <c r="B95" i="8"/>
  <c r="C95" i="8" s="1"/>
  <c r="B92" i="8"/>
  <c r="C92" i="8" s="1"/>
  <c r="C89" i="8"/>
  <c r="B127" i="8"/>
  <c r="C127" i="8" s="1"/>
  <c r="B124" i="8"/>
  <c r="C124" i="8" s="1"/>
  <c r="B122" i="8"/>
  <c r="C122" i="8" s="1"/>
  <c r="B121" i="8"/>
  <c r="C121" i="8" s="1"/>
  <c r="C49" i="8"/>
  <c r="C87" i="8"/>
  <c r="C86" i="8"/>
  <c r="C83" i="8"/>
  <c r="C75" i="8"/>
  <c r="C57" i="8"/>
  <c r="B12" i="8"/>
  <c r="C12" i="8" s="1"/>
  <c r="C8" i="8"/>
  <c r="B6" i="8"/>
  <c r="C6" i="8" s="1"/>
  <c r="T253" i="7"/>
  <c r="S253" i="7"/>
  <c r="R253" i="7"/>
  <c r="Q253" i="7"/>
  <c r="P253" i="7"/>
  <c r="O253" i="7"/>
  <c r="N253" i="7"/>
  <c r="M253" i="7"/>
  <c r="L253" i="7"/>
  <c r="K253" i="7"/>
  <c r="J253" i="7"/>
  <c r="I253" i="7"/>
  <c r="H253" i="7"/>
  <c r="G253" i="7"/>
  <c r="F253" i="7"/>
  <c r="E253" i="7"/>
  <c r="T252" i="7"/>
  <c r="S252" i="7"/>
  <c r="R252" i="7"/>
  <c r="Q252" i="7"/>
  <c r="P252" i="7"/>
  <c r="O252" i="7"/>
  <c r="N252" i="7"/>
  <c r="M252" i="7"/>
  <c r="L252" i="7"/>
  <c r="K252" i="7"/>
  <c r="J252" i="7"/>
  <c r="I252" i="7"/>
  <c r="H252" i="7"/>
  <c r="G252" i="7"/>
  <c r="F252" i="7"/>
  <c r="E252" i="7"/>
  <c r="T251" i="7"/>
  <c r="S251" i="7"/>
  <c r="R251" i="7"/>
  <c r="Q251" i="7"/>
  <c r="P251" i="7"/>
  <c r="O251" i="7"/>
  <c r="N251" i="7"/>
  <c r="M251" i="7"/>
  <c r="L251" i="7"/>
  <c r="K251" i="7"/>
  <c r="J251" i="7"/>
  <c r="I251" i="7"/>
  <c r="H251" i="7"/>
  <c r="G251" i="7"/>
  <c r="F251" i="7"/>
  <c r="E251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B248" i="7"/>
  <c r="B247" i="7"/>
  <c r="C239" i="7"/>
  <c r="C236" i="7"/>
  <c r="B230" i="7"/>
  <c r="C230" i="7" s="1"/>
  <c r="C229" i="7"/>
  <c r="C227" i="7"/>
  <c r="B218" i="7"/>
  <c r="C218" i="7" s="1"/>
  <c r="B215" i="7"/>
  <c r="C215" i="7" s="1"/>
  <c r="B214" i="7"/>
  <c r="C214" i="7" s="1"/>
  <c r="B212" i="7"/>
  <c r="C212" i="7" s="1"/>
  <c r="C211" i="7"/>
  <c r="B209" i="7"/>
  <c r="C209" i="7" s="1"/>
  <c r="B208" i="7"/>
  <c r="C208" i="7" s="1"/>
  <c r="C205" i="7"/>
  <c r="B203" i="7"/>
  <c r="C203" i="7" s="1"/>
  <c r="B202" i="7"/>
  <c r="C202" i="7" s="1"/>
  <c r="C199" i="7"/>
  <c r="C197" i="7"/>
  <c r="C196" i="7"/>
  <c r="B191" i="7"/>
  <c r="C191" i="7" s="1"/>
  <c r="B190" i="7"/>
  <c r="C190" i="7" s="1"/>
  <c r="B185" i="7"/>
  <c r="C185" i="7" s="1"/>
  <c r="B184" i="7"/>
  <c r="C184" i="7" s="1"/>
  <c r="C181" i="7"/>
  <c r="B169" i="7"/>
  <c r="C169" i="7" s="1"/>
  <c r="C167" i="7"/>
  <c r="C166" i="7"/>
  <c r="C164" i="7"/>
  <c r="B155" i="7"/>
  <c r="C155" i="7" s="1"/>
  <c r="B154" i="7"/>
  <c r="C154" i="7" s="1"/>
  <c r="B151" i="7"/>
  <c r="C151" i="7" s="1"/>
  <c r="B149" i="7"/>
  <c r="C149" i="7" s="1"/>
  <c r="B148" i="7"/>
  <c r="C148" i="7" s="1"/>
  <c r="C146" i="7"/>
  <c r="C145" i="7"/>
  <c r="B131" i="7"/>
  <c r="C131" i="7" s="1"/>
  <c r="B130" i="7"/>
  <c r="C130" i="7" s="1"/>
  <c r="C127" i="7"/>
  <c r="C119" i="7"/>
  <c r="C103" i="7"/>
  <c r="C95" i="7"/>
  <c r="C94" i="7"/>
  <c r="C84" i="7"/>
  <c r="C81" i="7"/>
  <c r="B78" i="7"/>
  <c r="C78" i="7" s="1"/>
  <c r="C76" i="7"/>
  <c r="C29" i="7"/>
  <c r="C26" i="7"/>
  <c r="B47" i="7"/>
  <c r="C47" i="7" s="1"/>
  <c r="B46" i="7"/>
  <c r="C46" i="7" s="1"/>
  <c r="B44" i="7"/>
  <c r="C44" i="7" s="1"/>
  <c r="C35" i="7"/>
  <c r="C34" i="7"/>
  <c r="C32" i="7"/>
  <c r="B18" i="7"/>
  <c r="C18" i="7" s="1"/>
  <c r="C14" i="7"/>
  <c r="B12" i="7"/>
  <c r="C12" i="7" s="1"/>
  <c r="B9" i="7"/>
  <c r="C9" i="7" s="1"/>
  <c r="B8" i="7"/>
  <c r="C8" i="7" s="1"/>
  <c r="B6" i="7"/>
  <c r="C6" i="7" s="1"/>
  <c r="L305" i="6"/>
  <c r="K305" i="6"/>
  <c r="G305" i="6"/>
  <c r="G304" i="6"/>
  <c r="L303" i="6"/>
  <c r="G303" i="6"/>
  <c r="L302" i="6"/>
  <c r="K302" i="6"/>
  <c r="G302" i="6"/>
  <c r="B300" i="6"/>
  <c r="B299" i="6"/>
  <c r="B285" i="6"/>
  <c r="C285" i="6" s="1"/>
  <c r="B284" i="6"/>
  <c r="C284" i="6" s="1"/>
  <c r="C282" i="6"/>
  <c r="C281" i="6"/>
  <c r="C278" i="6"/>
  <c r="C276" i="6"/>
  <c r="C275" i="6"/>
  <c r="C272" i="6"/>
  <c r="B270" i="6"/>
  <c r="C270" i="6" s="1"/>
  <c r="C269" i="6"/>
  <c r="C267" i="6"/>
  <c r="B264" i="6"/>
  <c r="C264" i="6" s="1"/>
  <c r="C231" i="6"/>
  <c r="C230" i="6"/>
  <c r="C227" i="6"/>
  <c r="B255" i="6"/>
  <c r="C255" i="6" s="1"/>
  <c r="B254" i="6"/>
  <c r="C254" i="6" s="1"/>
  <c r="B252" i="6"/>
  <c r="C252" i="6" s="1"/>
  <c r="B251" i="6"/>
  <c r="C251" i="6" s="1"/>
  <c r="C219" i="6"/>
  <c r="C218" i="6"/>
  <c r="C216" i="6"/>
  <c r="C213" i="6"/>
  <c r="C212" i="6"/>
  <c r="C210" i="6"/>
  <c r="C209" i="6"/>
  <c r="B200" i="6"/>
  <c r="C200" i="6" s="1"/>
  <c r="C198" i="6"/>
  <c r="C197" i="6"/>
  <c r="C195" i="6"/>
  <c r="C194" i="6"/>
  <c r="C192" i="6"/>
  <c r="C191" i="6"/>
  <c r="B189" i="6"/>
  <c r="C189" i="6" s="1"/>
  <c r="B188" i="6"/>
  <c r="C188" i="6" s="1"/>
  <c r="B185" i="6"/>
  <c r="C185" i="6" s="1"/>
  <c r="B183" i="6"/>
  <c r="C183" i="6" s="1"/>
  <c r="B182" i="6"/>
  <c r="C182" i="6" s="1"/>
  <c r="C180" i="6"/>
  <c r="C179" i="6"/>
  <c r="B165" i="6"/>
  <c r="C165" i="6" s="1"/>
  <c r="B164" i="6"/>
  <c r="C164" i="6" s="1"/>
  <c r="B162" i="6"/>
  <c r="C162" i="6" s="1"/>
  <c r="B161" i="6"/>
  <c r="C161" i="6" s="1"/>
  <c r="B159" i="6"/>
  <c r="C159" i="6" s="1"/>
  <c r="B158" i="6"/>
  <c r="C158" i="6" s="1"/>
  <c r="C155" i="6"/>
  <c r="B153" i="6"/>
  <c r="C153" i="6" s="1"/>
  <c r="B152" i="6"/>
  <c r="C152" i="6" s="1"/>
  <c r="C146" i="6"/>
  <c r="C144" i="6"/>
  <c r="C143" i="6"/>
  <c r="C138" i="6"/>
  <c r="C136" i="6"/>
  <c r="C135" i="6"/>
  <c r="C124" i="6"/>
  <c r="B122" i="6"/>
  <c r="C122" i="6" s="1"/>
  <c r="C111" i="6"/>
  <c r="B106" i="6"/>
  <c r="C106" i="6" s="1"/>
  <c r="C105" i="6"/>
  <c r="C95" i="6"/>
  <c r="C92" i="6"/>
  <c r="C81" i="6"/>
  <c r="C80" i="6"/>
  <c r="B78" i="6"/>
  <c r="C78" i="6" s="1"/>
  <c r="C68" i="6"/>
  <c r="B66" i="6"/>
  <c r="C66" i="6" s="1"/>
  <c r="C65" i="6"/>
  <c r="C62" i="6"/>
  <c r="C60" i="6"/>
  <c r="C59" i="6"/>
  <c r="C57" i="6"/>
  <c r="B56" i="6"/>
  <c r="C56" i="6" s="1"/>
  <c r="B51" i="6"/>
  <c r="C51" i="6" s="1"/>
  <c r="B50" i="6"/>
  <c r="C50" i="6" s="1"/>
  <c r="C47" i="6"/>
  <c r="C45" i="6"/>
  <c r="C44" i="6"/>
  <c r="C41" i="6"/>
  <c r="B87" i="6"/>
  <c r="C87" i="6" s="1"/>
  <c r="B86" i="6"/>
  <c r="C86" i="6" s="1"/>
  <c r="B84" i="6"/>
  <c r="C84" i="6" s="1"/>
  <c r="B83" i="6"/>
  <c r="C83" i="6" s="1"/>
  <c r="C16" i="6"/>
  <c r="B14" i="6"/>
  <c r="C14" i="6" s="1"/>
  <c r="S357" i="5"/>
  <c r="R357" i="5"/>
  <c r="Q357" i="5"/>
  <c r="O357" i="5"/>
  <c r="N357" i="5"/>
  <c r="M357" i="5"/>
  <c r="L357" i="5"/>
  <c r="K357" i="5"/>
  <c r="F357" i="5"/>
  <c r="E357" i="5"/>
  <c r="D357" i="5"/>
  <c r="T356" i="5"/>
  <c r="S356" i="5"/>
  <c r="R356" i="5"/>
  <c r="Q356" i="5"/>
  <c r="P356" i="5"/>
  <c r="O356" i="5"/>
  <c r="N356" i="5"/>
  <c r="M356" i="5"/>
  <c r="L356" i="5"/>
  <c r="K356" i="5"/>
  <c r="F356" i="5"/>
  <c r="E356" i="5"/>
  <c r="D356" i="5"/>
  <c r="T355" i="5"/>
  <c r="S355" i="5"/>
  <c r="R355" i="5"/>
  <c r="Q355" i="5"/>
  <c r="P355" i="5"/>
  <c r="O355" i="5"/>
  <c r="N355" i="5"/>
  <c r="M355" i="5"/>
  <c r="L355" i="5"/>
  <c r="K355" i="5"/>
  <c r="F355" i="5"/>
  <c r="E355" i="5"/>
  <c r="D355" i="5"/>
  <c r="S354" i="5"/>
  <c r="R354" i="5"/>
  <c r="Q354" i="5"/>
  <c r="P354" i="5"/>
  <c r="O354" i="5"/>
  <c r="N354" i="5"/>
  <c r="M354" i="5"/>
  <c r="L354" i="5"/>
  <c r="K354" i="5"/>
  <c r="F354" i="5"/>
  <c r="E354" i="5"/>
  <c r="D354" i="5"/>
  <c r="B352" i="5"/>
  <c r="B351" i="5"/>
  <c r="C289" i="5"/>
  <c r="B349" i="5"/>
  <c r="C349" i="5" s="1"/>
  <c r="B348" i="5"/>
  <c r="C348" i="5" s="1"/>
  <c r="C346" i="5"/>
  <c r="C345" i="5"/>
  <c r="C315" i="5"/>
  <c r="C310" i="5"/>
  <c r="C309" i="5"/>
  <c r="B304" i="5"/>
  <c r="C304" i="5" s="1"/>
  <c r="B301" i="5"/>
  <c r="C301" i="5" s="1"/>
  <c r="B300" i="5"/>
  <c r="C300" i="5" s="1"/>
  <c r="B298" i="5"/>
  <c r="C298" i="5" s="1"/>
  <c r="B297" i="5"/>
  <c r="C297" i="5" s="1"/>
  <c r="C295" i="5"/>
  <c r="B283" i="5"/>
  <c r="C283" i="5" s="1"/>
  <c r="B282" i="5"/>
  <c r="C282" i="5" s="1"/>
  <c r="C280" i="5"/>
  <c r="C279" i="5"/>
  <c r="C274" i="5"/>
  <c r="B271" i="5"/>
  <c r="C271" i="5" s="1"/>
  <c r="B270" i="5"/>
  <c r="C270" i="5" s="1"/>
  <c r="B253" i="5"/>
  <c r="C253" i="5" s="1"/>
  <c r="B252" i="5"/>
  <c r="C252" i="5" s="1"/>
  <c r="C250" i="5"/>
  <c r="C241" i="5"/>
  <c r="C238" i="5"/>
  <c r="B223" i="5"/>
  <c r="C223" i="5" s="1"/>
  <c r="B222" i="5"/>
  <c r="C222" i="5" s="1"/>
  <c r="B219" i="5"/>
  <c r="C219" i="5" s="1"/>
  <c r="B217" i="5"/>
  <c r="C217" i="5" s="1"/>
  <c r="B216" i="5"/>
  <c r="C216" i="5" s="1"/>
  <c r="B213" i="5"/>
  <c r="C213" i="5" s="1"/>
  <c r="B199" i="5"/>
  <c r="C199" i="5" s="1"/>
  <c r="B198" i="5"/>
  <c r="C198" i="5" s="1"/>
  <c r="B193" i="5"/>
  <c r="C193" i="5" s="1"/>
  <c r="B192" i="5"/>
  <c r="C192" i="5" s="1"/>
  <c r="C190" i="5"/>
  <c r="C184" i="5"/>
  <c r="C174" i="5"/>
  <c r="B169" i="5"/>
  <c r="C169" i="5" s="1"/>
  <c r="B168" i="5"/>
  <c r="C168" i="5" s="1"/>
  <c r="C165" i="5"/>
  <c r="B163" i="5"/>
  <c r="C163" i="5" s="1"/>
  <c r="B162" i="5"/>
  <c r="C162" i="5" s="1"/>
  <c r="C160" i="5"/>
  <c r="B152" i="5"/>
  <c r="C152" i="5" s="1"/>
  <c r="C151" i="5"/>
  <c r="C149" i="5"/>
  <c r="C145" i="5"/>
  <c r="C137" i="5"/>
  <c r="B135" i="5"/>
  <c r="C135" i="5" s="1"/>
  <c r="B134" i="5"/>
  <c r="C134" i="5" s="1"/>
  <c r="B132" i="5"/>
  <c r="C132" i="5" s="1"/>
  <c r="B131" i="5"/>
  <c r="C131" i="5" s="1"/>
  <c r="C129" i="5"/>
  <c r="B124" i="5"/>
  <c r="C124" i="5" s="1"/>
  <c r="C123" i="5"/>
  <c r="C97" i="5"/>
  <c r="C96" i="5"/>
  <c r="C77" i="5"/>
  <c r="C70" i="5"/>
  <c r="B65" i="5"/>
  <c r="C65" i="5" s="1"/>
  <c r="B64" i="5"/>
  <c r="C64" i="5" s="1"/>
  <c r="C62" i="5"/>
  <c r="B61" i="5"/>
  <c r="C61" i="5" s="1"/>
  <c r="B45" i="5"/>
  <c r="C45" i="5" s="1"/>
  <c r="B44" i="5"/>
  <c r="C44" i="5" s="1"/>
  <c r="C121" i="5"/>
  <c r="C33" i="5"/>
  <c r="B30" i="5"/>
  <c r="C30" i="5" s="1"/>
  <c r="B27" i="5"/>
  <c r="C27" i="5" s="1"/>
  <c r="B26" i="5"/>
  <c r="C26" i="5" s="1"/>
  <c r="C24" i="5"/>
  <c r="B23" i="5"/>
  <c r="B21" i="5"/>
  <c r="C21" i="5" s="1"/>
  <c r="B20" i="5"/>
  <c r="C20" i="5" s="1"/>
  <c r="C18" i="5"/>
  <c r="C14" i="5"/>
  <c r="B12" i="5"/>
  <c r="C12" i="5" s="1"/>
  <c r="E269" i="4"/>
  <c r="G268" i="4"/>
  <c r="E268" i="4"/>
  <c r="G267" i="4"/>
  <c r="E267" i="4"/>
  <c r="B264" i="4"/>
  <c r="B263" i="4"/>
  <c r="B261" i="4"/>
  <c r="C261" i="4" s="1"/>
  <c r="B260" i="4"/>
  <c r="C260" i="4" s="1"/>
  <c r="C258" i="4"/>
  <c r="B257" i="4"/>
  <c r="C257" i="4" s="1"/>
  <c r="C231" i="4"/>
  <c r="C230" i="4"/>
  <c r="C228" i="4"/>
  <c r="C224" i="4"/>
  <c r="C218" i="4"/>
  <c r="B216" i="4"/>
  <c r="C216" i="4" s="1"/>
  <c r="B213" i="4"/>
  <c r="C213" i="4" s="1"/>
  <c r="B212" i="4"/>
  <c r="C212" i="4" s="1"/>
  <c r="B207" i="4"/>
  <c r="C207" i="4" s="1"/>
  <c r="B206" i="4"/>
  <c r="C206" i="4" s="1"/>
  <c r="B204" i="4"/>
  <c r="C204" i="4" s="1"/>
  <c r="B203" i="4"/>
  <c r="C203" i="4" s="1"/>
  <c r="C185" i="4"/>
  <c r="B195" i="4"/>
  <c r="C195" i="4" s="1"/>
  <c r="B194" i="4"/>
  <c r="C194" i="4" s="1"/>
  <c r="B192" i="4"/>
  <c r="C192" i="4" s="1"/>
  <c r="B191" i="4"/>
  <c r="C191" i="4" s="1"/>
  <c r="B165" i="4"/>
  <c r="C165" i="4" s="1"/>
  <c r="B164" i="4"/>
  <c r="C164" i="4" s="1"/>
  <c r="B161" i="4"/>
  <c r="C161" i="4" s="1"/>
  <c r="B159" i="4"/>
  <c r="C159" i="4" s="1"/>
  <c r="B158" i="4"/>
  <c r="C158" i="4" s="1"/>
  <c r="B156" i="4"/>
  <c r="C156" i="4" s="1"/>
  <c r="B155" i="4"/>
  <c r="C155" i="4" s="1"/>
  <c r="C153" i="4"/>
  <c r="B147" i="4"/>
  <c r="C147" i="4" s="1"/>
  <c r="B146" i="4"/>
  <c r="C146" i="4" s="1"/>
  <c r="B135" i="4"/>
  <c r="C135" i="4" s="1"/>
  <c r="B134" i="4"/>
  <c r="C134" i="4" s="1"/>
  <c r="B171" i="4"/>
  <c r="C171" i="4" s="1"/>
  <c r="B170" i="4"/>
  <c r="C170" i="4" s="1"/>
  <c r="B168" i="4"/>
  <c r="C168" i="4" s="1"/>
  <c r="B167" i="4"/>
  <c r="C167" i="4" s="1"/>
  <c r="B141" i="4"/>
  <c r="C141" i="4" s="1"/>
  <c r="B140" i="4"/>
  <c r="C140" i="4" s="1"/>
  <c r="B138" i="4"/>
  <c r="C138" i="4" s="1"/>
  <c r="B137" i="4"/>
  <c r="C137" i="4" s="1"/>
  <c r="B123" i="4"/>
  <c r="C123" i="4" s="1"/>
  <c r="B122" i="4"/>
  <c r="C122" i="4" s="1"/>
  <c r="B119" i="4"/>
  <c r="C119" i="4" s="1"/>
  <c r="B117" i="4"/>
  <c r="C117" i="4" s="1"/>
  <c r="B116" i="4"/>
  <c r="C116" i="4" s="1"/>
  <c r="B106" i="4"/>
  <c r="C106" i="4" s="1"/>
  <c r="B89" i="4"/>
  <c r="C89" i="4" s="1"/>
  <c r="B88" i="4"/>
  <c r="C88" i="4" s="1"/>
  <c r="B86" i="4"/>
  <c r="C86" i="4" s="1"/>
  <c r="C74" i="4"/>
  <c r="C73" i="4"/>
  <c r="C56" i="4"/>
  <c r="B48" i="4"/>
  <c r="C48" i="4" s="1"/>
  <c r="B95" i="4"/>
  <c r="C95" i="4" s="1"/>
  <c r="B94" i="4"/>
  <c r="C94" i="4" s="1"/>
  <c r="B92" i="4"/>
  <c r="C92" i="4" s="1"/>
  <c r="B91" i="4"/>
  <c r="B65" i="4"/>
  <c r="C65" i="4" s="1"/>
  <c r="B64" i="4"/>
  <c r="C64" i="4" s="1"/>
  <c r="B62" i="4"/>
  <c r="C62" i="4" s="1"/>
  <c r="B61" i="4"/>
  <c r="C61" i="4" s="1"/>
  <c r="U237" i="3"/>
  <c r="T237" i="3"/>
  <c r="S237" i="3"/>
  <c r="R237" i="3"/>
  <c r="Q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U236" i="3"/>
  <c r="T236" i="3"/>
  <c r="S236" i="3"/>
  <c r="R236" i="3"/>
  <c r="Q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U235" i="3"/>
  <c r="T235" i="3"/>
  <c r="S235" i="3"/>
  <c r="R235" i="3"/>
  <c r="Q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U234" i="3"/>
  <c r="T234" i="3"/>
  <c r="S234" i="3"/>
  <c r="R234" i="3"/>
  <c r="Q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B232" i="3"/>
  <c r="B231" i="3"/>
  <c r="C223" i="3"/>
  <c r="B220" i="3"/>
  <c r="C220" i="3" s="1"/>
  <c r="C205" i="3"/>
  <c r="C204" i="3"/>
  <c r="C202" i="3"/>
  <c r="C199" i="3"/>
  <c r="C198" i="3"/>
  <c r="C192" i="3"/>
  <c r="C190" i="3"/>
  <c r="B187" i="3"/>
  <c r="C187" i="3" s="1"/>
  <c r="B186" i="3"/>
  <c r="C186" i="3" s="1"/>
  <c r="B184" i="3"/>
  <c r="C184" i="3" s="1"/>
  <c r="B172" i="3"/>
  <c r="C172" i="3" s="1"/>
  <c r="C169" i="3"/>
  <c r="C168" i="3"/>
  <c r="C166" i="3"/>
  <c r="B163" i="3"/>
  <c r="C163" i="3" s="1"/>
  <c r="B162" i="3"/>
  <c r="C162" i="3" s="1"/>
  <c r="B160" i="3"/>
  <c r="C160" i="3" s="1"/>
  <c r="B159" i="3"/>
  <c r="C159" i="3" s="1"/>
  <c r="C151" i="3"/>
  <c r="C150" i="3"/>
  <c r="B148" i="3"/>
  <c r="C148" i="3" s="1"/>
  <c r="B145" i="3"/>
  <c r="C145" i="3" s="1"/>
  <c r="B144" i="3"/>
  <c r="C144" i="3" s="1"/>
  <c r="B141" i="3"/>
  <c r="C141" i="3" s="1"/>
  <c r="B121" i="3"/>
  <c r="C121" i="3" s="1"/>
  <c r="B120" i="3"/>
  <c r="C120" i="3" s="1"/>
  <c r="C118" i="3"/>
  <c r="B117" i="3"/>
  <c r="C117" i="3" s="1"/>
  <c r="B115" i="3"/>
  <c r="C115" i="3" s="1"/>
  <c r="B114" i="3"/>
  <c r="C114" i="3" s="1"/>
  <c r="C109" i="3"/>
  <c r="C108" i="3"/>
  <c r="B106" i="3"/>
  <c r="C105" i="3"/>
  <c r="C103" i="3"/>
  <c r="B100" i="3"/>
  <c r="C100" i="3" s="1"/>
  <c r="C99" i="3"/>
  <c r="B89" i="3"/>
  <c r="C89" i="3" s="1"/>
  <c r="B86" i="3"/>
  <c r="C86" i="3" s="1"/>
  <c r="B83" i="3"/>
  <c r="C83" i="3" s="1"/>
  <c r="C81" i="3"/>
  <c r="B76" i="3"/>
  <c r="C76" i="3" s="1"/>
  <c r="B70" i="3"/>
  <c r="C70" i="3" s="1"/>
  <c r="B68" i="3"/>
  <c r="C68" i="3" s="1"/>
  <c r="C67" i="3"/>
  <c r="C64" i="3"/>
  <c r="B62" i="3"/>
  <c r="C62" i="3" s="1"/>
  <c r="C61" i="3"/>
  <c r="C59" i="3"/>
  <c r="B56" i="3"/>
  <c r="C56" i="3" s="1"/>
  <c r="C55" i="3"/>
  <c r="C53" i="3"/>
  <c r="C52" i="3"/>
  <c r="B50" i="3"/>
  <c r="C50" i="3" s="1"/>
  <c r="C44" i="3"/>
  <c r="C41" i="3"/>
  <c r="C38" i="3"/>
  <c r="B36" i="3"/>
  <c r="C36" i="3" s="1"/>
  <c r="C35" i="3"/>
  <c r="C30" i="3"/>
  <c r="C29" i="3"/>
  <c r="B14" i="3"/>
  <c r="C14" i="3" s="1"/>
  <c r="B12" i="3"/>
  <c r="C12" i="3" s="1"/>
  <c r="B11" i="3"/>
  <c r="C11" i="3" s="1"/>
  <c r="B9" i="3"/>
  <c r="C9" i="3" s="1"/>
  <c r="B8" i="3"/>
  <c r="C8" i="3" s="1"/>
  <c r="B5" i="3"/>
  <c r="C5" i="3" s="1"/>
  <c r="T277" i="2"/>
  <c r="S277" i="2"/>
  <c r="R277" i="2"/>
  <c r="P277" i="2"/>
  <c r="O277" i="2"/>
  <c r="N277" i="2"/>
  <c r="M277" i="2"/>
  <c r="L277" i="2"/>
  <c r="J277" i="2"/>
  <c r="I277" i="2"/>
  <c r="H277" i="2"/>
  <c r="G277" i="2"/>
  <c r="F277" i="2"/>
  <c r="E277" i="2"/>
  <c r="D277" i="2"/>
  <c r="T276" i="2"/>
  <c r="S276" i="2"/>
  <c r="R276" i="2"/>
  <c r="P276" i="2"/>
  <c r="O276" i="2"/>
  <c r="N276" i="2"/>
  <c r="M276" i="2"/>
  <c r="L276" i="2"/>
  <c r="J276" i="2"/>
  <c r="I276" i="2"/>
  <c r="H276" i="2"/>
  <c r="G276" i="2"/>
  <c r="F276" i="2"/>
  <c r="E276" i="2"/>
  <c r="D276" i="2"/>
  <c r="T275" i="2"/>
  <c r="R275" i="2"/>
  <c r="P275" i="2"/>
  <c r="O275" i="2"/>
  <c r="N275" i="2"/>
  <c r="M275" i="2"/>
  <c r="L275" i="2"/>
  <c r="J275" i="2"/>
  <c r="I275" i="2"/>
  <c r="H275" i="2"/>
  <c r="G275" i="2"/>
  <c r="F275" i="2"/>
  <c r="E275" i="2"/>
  <c r="D275" i="2"/>
  <c r="T274" i="2"/>
  <c r="S274" i="2"/>
  <c r="R274" i="2"/>
  <c r="P274" i="2"/>
  <c r="O274" i="2"/>
  <c r="N274" i="2"/>
  <c r="M274" i="2"/>
  <c r="L274" i="2"/>
  <c r="J274" i="2"/>
  <c r="I274" i="2"/>
  <c r="H274" i="2"/>
  <c r="G274" i="2"/>
  <c r="F274" i="2"/>
  <c r="E274" i="2"/>
  <c r="D274" i="2"/>
  <c r="B272" i="2"/>
  <c r="B271" i="2"/>
  <c r="B227" i="2"/>
  <c r="C227" i="2" s="1"/>
  <c r="B226" i="2"/>
  <c r="C226" i="2" s="1"/>
  <c r="B223" i="2"/>
  <c r="C223" i="2" s="1"/>
  <c r="B263" i="2"/>
  <c r="C263" i="2" s="1"/>
  <c r="B262" i="2"/>
  <c r="C262" i="2" s="1"/>
  <c r="C244" i="2"/>
  <c r="C239" i="2"/>
  <c r="C238" i="2"/>
  <c r="C233" i="2"/>
  <c r="C232" i="2"/>
  <c r="C229" i="2"/>
  <c r="C215" i="2"/>
  <c r="B212" i="2"/>
  <c r="C212" i="2" s="1"/>
  <c r="B209" i="2"/>
  <c r="C209" i="2" s="1"/>
  <c r="B208" i="2"/>
  <c r="C208" i="2" s="1"/>
  <c r="C179" i="2"/>
  <c r="C178" i="2"/>
  <c r="C175" i="2"/>
  <c r="C148" i="2"/>
  <c r="C130" i="2"/>
  <c r="B113" i="2"/>
  <c r="C113" i="2" s="1"/>
  <c r="B110" i="2"/>
  <c r="C110" i="2" s="1"/>
  <c r="C97" i="2"/>
  <c r="B97" i="2"/>
  <c r="C94" i="2"/>
  <c r="B94" i="2"/>
  <c r="C92" i="2"/>
  <c r="B92" i="2"/>
  <c r="C91" i="2"/>
  <c r="B91" i="2"/>
  <c r="B86" i="2"/>
  <c r="C86" i="2" s="1"/>
  <c r="B84" i="2"/>
  <c r="C84" i="2" s="1"/>
  <c r="C61" i="2"/>
  <c r="B61" i="2"/>
  <c r="C60" i="2"/>
  <c r="B60" i="2"/>
  <c r="C58" i="2"/>
  <c r="B58" i="2"/>
  <c r="C57" i="2"/>
  <c r="B57" i="2"/>
  <c r="C55" i="2"/>
  <c r="B55" i="2"/>
  <c r="C54" i="2"/>
  <c r="B54" i="2"/>
  <c r="C52" i="2"/>
  <c r="B52" i="2"/>
  <c r="C51" i="2"/>
  <c r="B51" i="2"/>
  <c r="C43" i="2"/>
  <c r="B43" i="2"/>
  <c r="C42" i="2"/>
  <c r="B42" i="2"/>
  <c r="C40" i="2"/>
  <c r="B40" i="2"/>
  <c r="C39" i="2"/>
  <c r="B39" i="2"/>
  <c r="B37" i="2"/>
  <c r="C37" i="2" s="1"/>
  <c r="B36" i="2"/>
  <c r="C36" i="2" s="1"/>
  <c r="B34" i="2"/>
  <c r="C34" i="2" s="1"/>
  <c r="B33" i="2"/>
  <c r="C33" i="2" s="1"/>
  <c r="B22" i="2"/>
  <c r="C22" i="2" s="1"/>
  <c r="B6" i="2"/>
  <c r="C6" i="2" s="1"/>
  <c r="U453" i="1"/>
  <c r="T453" i="1"/>
  <c r="S453" i="1"/>
  <c r="R453" i="1"/>
  <c r="O453" i="1"/>
  <c r="N453" i="1"/>
  <c r="M453" i="1"/>
  <c r="L453" i="1"/>
  <c r="J453" i="1"/>
  <c r="I453" i="1"/>
  <c r="H453" i="1"/>
  <c r="G453" i="1"/>
  <c r="F453" i="1"/>
  <c r="E453" i="1"/>
  <c r="D453" i="1"/>
  <c r="U452" i="1"/>
  <c r="T452" i="1"/>
  <c r="S452" i="1"/>
  <c r="R452" i="1"/>
  <c r="O452" i="1"/>
  <c r="N452" i="1"/>
  <c r="M452" i="1"/>
  <c r="L452" i="1"/>
  <c r="J452" i="1"/>
  <c r="I452" i="1"/>
  <c r="H452" i="1"/>
  <c r="G452" i="1"/>
  <c r="F452" i="1"/>
  <c r="E452" i="1"/>
  <c r="D452" i="1"/>
  <c r="U451" i="1"/>
  <c r="T451" i="1"/>
  <c r="S451" i="1"/>
  <c r="R451" i="1"/>
  <c r="O451" i="1"/>
  <c r="N451" i="1"/>
  <c r="M451" i="1"/>
  <c r="L451" i="1"/>
  <c r="J451" i="1"/>
  <c r="I451" i="1"/>
  <c r="H451" i="1"/>
  <c r="G451" i="1"/>
  <c r="F451" i="1"/>
  <c r="E451" i="1"/>
  <c r="D451" i="1"/>
  <c r="U450" i="1"/>
  <c r="T450" i="1"/>
  <c r="R450" i="1"/>
  <c r="O450" i="1"/>
  <c r="N450" i="1"/>
  <c r="M450" i="1"/>
  <c r="L450" i="1"/>
  <c r="J450" i="1"/>
  <c r="I450" i="1"/>
  <c r="H450" i="1"/>
  <c r="G450" i="1"/>
  <c r="F450" i="1"/>
  <c r="E450" i="1"/>
  <c r="D450" i="1"/>
  <c r="B448" i="1"/>
  <c r="B447" i="1"/>
  <c r="C367" i="1"/>
  <c r="C366" i="1"/>
  <c r="C364" i="1"/>
  <c r="B439" i="1"/>
  <c r="C439" i="1" s="1"/>
  <c r="B438" i="1"/>
  <c r="C438" i="1" s="1"/>
  <c r="B436" i="1"/>
  <c r="C436" i="1" s="1"/>
  <c r="B435" i="1"/>
  <c r="C435" i="1" s="1"/>
  <c r="B433" i="1"/>
  <c r="C433" i="1" s="1"/>
  <c r="B432" i="1"/>
  <c r="C432" i="1" s="1"/>
  <c r="C427" i="1"/>
  <c r="B424" i="1"/>
  <c r="C424" i="1" s="1"/>
  <c r="B421" i="1"/>
  <c r="C421" i="1" s="1"/>
  <c r="B420" i="1"/>
  <c r="C420" i="1" s="1"/>
  <c r="B418" i="1"/>
  <c r="C418" i="1" s="1"/>
  <c r="B417" i="1"/>
  <c r="C417" i="1" s="1"/>
  <c r="B415" i="1"/>
  <c r="C415" i="1" s="1"/>
  <c r="B414" i="1"/>
  <c r="C414" i="1" s="1"/>
  <c r="B412" i="1"/>
  <c r="C412" i="1" s="1"/>
  <c r="B411" i="1"/>
  <c r="B409" i="1"/>
  <c r="C409" i="1" s="1"/>
  <c r="B408" i="1"/>
  <c r="C408" i="1" s="1"/>
  <c r="B403" i="1"/>
  <c r="C403" i="1" s="1"/>
  <c r="B402" i="1"/>
  <c r="C402" i="1" s="1"/>
  <c r="B400" i="1"/>
  <c r="C400" i="1" s="1"/>
  <c r="B399" i="1"/>
  <c r="C399" i="1" s="1"/>
  <c r="B394" i="1"/>
  <c r="C394" i="1" s="1"/>
  <c r="C391" i="1"/>
  <c r="B379" i="1"/>
  <c r="C379" i="1" s="1"/>
  <c r="B378" i="1"/>
  <c r="C378" i="1" s="1"/>
  <c r="C376" i="1"/>
  <c r="B361" i="1"/>
  <c r="C361" i="1" s="1"/>
  <c r="B360" i="1"/>
  <c r="C360" i="1" s="1"/>
  <c r="B343" i="1"/>
  <c r="C343" i="1" s="1"/>
  <c r="B342" i="1"/>
  <c r="C342" i="1" s="1"/>
  <c r="B340" i="1"/>
  <c r="C340" i="1" s="1"/>
  <c r="B339" i="1"/>
  <c r="B337" i="1"/>
  <c r="C337" i="1" s="1"/>
  <c r="B336" i="1"/>
  <c r="C336" i="1" s="1"/>
  <c r="C334" i="1"/>
  <c r="B301" i="1"/>
  <c r="C301" i="1" s="1"/>
  <c r="B300" i="1"/>
  <c r="C300" i="1" s="1"/>
  <c r="B295" i="1"/>
  <c r="C295" i="1" s="1"/>
  <c r="B294" i="1"/>
  <c r="C294" i="1" s="1"/>
  <c r="C292" i="1"/>
  <c r="C280" i="1"/>
  <c r="B271" i="1"/>
  <c r="C271" i="1" s="1"/>
  <c r="B270" i="1"/>
  <c r="C270" i="1" s="1"/>
  <c r="B253" i="1"/>
  <c r="C253" i="1" s="1"/>
  <c r="B252" i="1"/>
  <c r="C252" i="1" s="1"/>
  <c r="C250" i="1"/>
  <c r="B247" i="1"/>
  <c r="C247" i="1" s="1"/>
  <c r="B246" i="1"/>
  <c r="C246" i="1" s="1"/>
  <c r="C244" i="1"/>
  <c r="B235" i="1"/>
  <c r="C235" i="1" s="1"/>
  <c r="B234" i="1"/>
  <c r="C234" i="1" s="1"/>
  <c r="B223" i="1"/>
  <c r="C223" i="1" s="1"/>
  <c r="B222" i="1"/>
  <c r="C222" i="1" s="1"/>
  <c r="B217" i="1"/>
  <c r="C217" i="1" s="1"/>
  <c r="B216" i="1"/>
  <c r="C216" i="1" s="1"/>
  <c r="B214" i="1"/>
  <c r="C214" i="1" s="1"/>
  <c r="C204" i="1"/>
  <c r="B199" i="1"/>
  <c r="C199" i="1" s="1"/>
  <c r="C196" i="1"/>
  <c r="C154" i="1"/>
  <c r="C152" i="1"/>
  <c r="C151" i="1"/>
  <c r="C138" i="1"/>
  <c r="C136" i="1"/>
  <c r="B133" i="1"/>
  <c r="C133" i="1" s="1"/>
  <c r="B132" i="1"/>
  <c r="C132" i="1" s="1"/>
  <c r="C129" i="1"/>
  <c r="C75" i="1"/>
  <c r="B72" i="1"/>
  <c r="C72" i="1" s="1"/>
  <c r="C112" i="1"/>
  <c r="B110" i="1"/>
  <c r="C110" i="1" s="1"/>
  <c r="B81" i="1"/>
  <c r="C81" i="1" s="1"/>
  <c r="B80" i="1"/>
  <c r="C80" i="1" s="1"/>
  <c r="B78" i="1"/>
  <c r="C78" i="1" s="1"/>
  <c r="B77" i="1"/>
  <c r="C77" i="1" s="1"/>
  <c r="C56" i="1"/>
  <c r="C53" i="1"/>
  <c r="B51" i="1"/>
  <c r="C51" i="1" s="1"/>
  <c r="B50" i="1"/>
  <c r="C50" i="1" s="1"/>
  <c r="B48" i="1"/>
  <c r="C48" i="1" s="1"/>
  <c r="B47" i="1"/>
  <c r="C47" i="1" s="1"/>
  <c r="B39" i="1"/>
  <c r="C39" i="1" s="1"/>
  <c r="B38" i="1"/>
  <c r="C38" i="1" s="1"/>
  <c r="B36" i="1"/>
  <c r="C36" i="1" s="1"/>
  <c r="B35" i="1"/>
  <c r="C35" i="1" s="1"/>
  <c r="C14" i="1"/>
  <c r="C163" i="2" l="1"/>
  <c r="B283" i="6"/>
  <c r="C7" i="4"/>
  <c r="C19" i="4"/>
  <c r="C69" i="4"/>
  <c r="C99" i="6"/>
  <c r="C123" i="7"/>
  <c r="C205" i="6"/>
  <c r="C71" i="7"/>
  <c r="B107" i="11"/>
  <c r="C8" i="11"/>
  <c r="C38" i="11"/>
  <c r="C235" i="6"/>
  <c r="C169" i="4"/>
  <c r="C99" i="4"/>
  <c r="C247" i="4"/>
  <c r="C145" i="4"/>
  <c r="C175" i="4"/>
  <c r="C155" i="3"/>
  <c r="C215" i="5"/>
  <c r="C221" i="5"/>
  <c r="B341" i="5"/>
  <c r="C233" i="5"/>
  <c r="C7" i="2"/>
  <c r="C131" i="6"/>
  <c r="C29" i="6"/>
  <c r="C169" i="6"/>
  <c r="B7" i="1"/>
  <c r="C7" i="1" s="1"/>
  <c r="C5" i="1"/>
  <c r="C111" i="7"/>
  <c r="B111" i="7"/>
  <c r="C139" i="4"/>
  <c r="C199" i="9"/>
  <c r="C255" i="2"/>
  <c r="C240" i="11"/>
  <c r="B209" i="11"/>
  <c r="C221" i="11"/>
  <c r="C239" i="11"/>
  <c r="B239" i="11"/>
  <c r="C211" i="11"/>
  <c r="C222" i="11"/>
  <c r="B221" i="11"/>
  <c r="C207" i="11"/>
  <c r="C209" i="11" s="1"/>
  <c r="C125" i="11"/>
  <c r="C167" i="11"/>
  <c r="C197" i="11"/>
  <c r="C198" i="11"/>
  <c r="B197" i="11"/>
  <c r="C168" i="11"/>
  <c r="B167" i="11"/>
  <c r="C155" i="11"/>
  <c r="C156" i="11"/>
  <c r="B155" i="11"/>
  <c r="C143" i="11"/>
  <c r="C144" i="11"/>
  <c r="B143" i="11"/>
  <c r="C126" i="11"/>
  <c r="B73" i="11"/>
  <c r="C93" i="11"/>
  <c r="B125" i="11"/>
  <c r="C94" i="11"/>
  <c r="B93" i="11"/>
  <c r="C71" i="11"/>
  <c r="C73" i="11" s="1"/>
  <c r="C75" i="11"/>
  <c r="C55" i="11"/>
  <c r="C56" i="11"/>
  <c r="B55" i="11"/>
  <c r="C31" i="11"/>
  <c r="B7" i="11"/>
  <c r="C37" i="11"/>
  <c r="B37" i="11"/>
  <c r="C32" i="11"/>
  <c r="B31" i="11"/>
  <c r="C201" i="10"/>
  <c r="C81" i="10"/>
  <c r="C89" i="10"/>
  <c r="C111" i="10"/>
  <c r="C159" i="10"/>
  <c r="C171" i="10"/>
  <c r="B201" i="10"/>
  <c r="B171" i="10"/>
  <c r="C165" i="10"/>
  <c r="B165" i="10"/>
  <c r="C129" i="10"/>
  <c r="B159" i="10"/>
  <c r="B129" i="10"/>
  <c r="B111" i="10"/>
  <c r="C105" i="10"/>
  <c r="B105" i="10"/>
  <c r="B89" i="10"/>
  <c r="B81" i="10"/>
  <c r="C67" i="10"/>
  <c r="C7" i="10"/>
  <c r="B67" i="10"/>
  <c r="C61" i="10"/>
  <c r="B61" i="10"/>
  <c r="B231" i="10"/>
  <c r="C37" i="10"/>
  <c r="B7" i="10"/>
  <c r="C241" i="9"/>
  <c r="B241" i="9"/>
  <c r="C277" i="9"/>
  <c r="B277" i="9"/>
  <c r="B199" i="9"/>
  <c r="C211" i="9"/>
  <c r="B175" i="9"/>
  <c r="B211" i="9"/>
  <c r="C187" i="9"/>
  <c r="B187" i="9"/>
  <c r="C173" i="9"/>
  <c r="C175" i="9" s="1"/>
  <c r="B151" i="9"/>
  <c r="C151" i="9"/>
  <c r="C85" i="9"/>
  <c r="C113" i="9"/>
  <c r="B113" i="9"/>
  <c r="C7" i="9"/>
  <c r="C21" i="9"/>
  <c r="B127" i="9"/>
  <c r="C45" i="9"/>
  <c r="B51" i="9"/>
  <c r="C59" i="9"/>
  <c r="C79" i="9"/>
  <c r="C97" i="9"/>
  <c r="C121" i="9"/>
  <c r="C217" i="9"/>
  <c r="B265" i="9"/>
  <c r="B85" i="9"/>
  <c r="C247" i="9"/>
  <c r="C67" i="9"/>
  <c r="B67" i="9"/>
  <c r="C289" i="8"/>
  <c r="C265" i="8"/>
  <c r="B289" i="8"/>
  <c r="C271" i="8"/>
  <c r="B271" i="8"/>
  <c r="B169" i="8"/>
  <c r="B265" i="8"/>
  <c r="C259" i="8"/>
  <c r="C229" i="8"/>
  <c r="B259" i="8"/>
  <c r="C167" i="8"/>
  <c r="C169" i="8" s="1"/>
  <c r="B229" i="8"/>
  <c r="C163" i="8"/>
  <c r="B163" i="8"/>
  <c r="C107" i="8"/>
  <c r="B107" i="8"/>
  <c r="C99" i="8"/>
  <c r="B99" i="8"/>
  <c r="C67" i="8"/>
  <c r="C33" i="8"/>
  <c r="B67" i="8"/>
  <c r="C39" i="8"/>
  <c r="C61" i="8"/>
  <c r="B39" i="8"/>
  <c r="B61" i="8"/>
  <c r="B143" i="8"/>
  <c r="B33" i="8"/>
  <c r="C19" i="8"/>
  <c r="B19" i="8"/>
  <c r="C243" i="7"/>
  <c r="B243" i="7"/>
  <c r="B159" i="7"/>
  <c r="B123" i="7"/>
  <c r="C99" i="7"/>
  <c r="B99" i="7"/>
  <c r="C51" i="7"/>
  <c r="C65" i="7"/>
  <c r="B71" i="7"/>
  <c r="B65" i="7"/>
  <c r="B51" i="7"/>
  <c r="B39" i="7"/>
  <c r="C37" i="7"/>
  <c r="C39" i="7" s="1"/>
  <c r="B295" i="6"/>
  <c r="C295" i="6" s="1"/>
  <c r="B259" i="6"/>
  <c r="C259" i="6" s="1"/>
  <c r="B241" i="6"/>
  <c r="C241" i="6" s="1"/>
  <c r="B235" i="6"/>
  <c r="B223" i="6"/>
  <c r="C223" i="6" s="1"/>
  <c r="B205" i="6"/>
  <c r="B169" i="6"/>
  <c r="B131" i="6"/>
  <c r="B115" i="6"/>
  <c r="C115" i="6" s="1"/>
  <c r="B99" i="6"/>
  <c r="C15" i="6"/>
  <c r="C49" i="6"/>
  <c r="C55" i="6"/>
  <c r="C67" i="6"/>
  <c r="B73" i="6"/>
  <c r="C73" i="6" s="1"/>
  <c r="C199" i="6"/>
  <c r="B37" i="6"/>
  <c r="C37" i="6" s="1"/>
  <c r="C35" i="6"/>
  <c r="B7" i="6"/>
  <c r="C7" i="6" s="1"/>
  <c r="C5" i="6"/>
  <c r="B29" i="6"/>
  <c r="B107" i="6"/>
  <c r="C107" i="6" s="1"/>
  <c r="B91" i="6"/>
  <c r="C91" i="6" s="1"/>
  <c r="B13" i="5"/>
  <c r="B19" i="5"/>
  <c r="C19" i="5" s="1"/>
  <c r="B25" i="5"/>
  <c r="C25" i="5" s="1"/>
  <c r="B31" i="5"/>
  <c r="C31" i="5" s="1"/>
  <c r="B117" i="5"/>
  <c r="C117" i="5" s="1"/>
  <c r="B43" i="5"/>
  <c r="C43" i="5" s="1"/>
  <c r="C69" i="5"/>
  <c r="B241" i="4"/>
  <c r="C241" i="4" s="1"/>
  <c r="B247" i="4"/>
  <c r="B235" i="4"/>
  <c r="B253" i="4"/>
  <c r="C253" i="4" s="1"/>
  <c r="B175" i="4"/>
  <c r="B99" i="4"/>
  <c r="B69" i="4"/>
  <c r="B13" i="4"/>
  <c r="C13" i="4" s="1"/>
  <c r="B19" i="4"/>
  <c r="B7" i="4"/>
  <c r="B221" i="3"/>
  <c r="C249" i="2"/>
  <c r="B255" i="2"/>
  <c r="B249" i="2"/>
  <c r="B219" i="2"/>
  <c r="C217" i="2"/>
  <c r="C219" i="2" s="1"/>
  <c r="C195" i="2"/>
  <c r="C189" i="2"/>
  <c r="B195" i="2"/>
  <c r="C183" i="2"/>
  <c r="B189" i="2"/>
  <c r="B183" i="2"/>
  <c r="C153" i="2"/>
  <c r="C135" i="2"/>
  <c r="B153" i="2"/>
  <c r="C123" i="2"/>
  <c r="C141" i="2"/>
  <c r="B141" i="2"/>
  <c r="B135" i="2"/>
  <c r="B117" i="2"/>
  <c r="B123" i="2"/>
  <c r="C117" i="2"/>
  <c r="B101" i="2"/>
  <c r="B21" i="2"/>
  <c r="B29" i="2"/>
  <c r="B35" i="2"/>
  <c r="B53" i="2"/>
  <c r="B59" i="2"/>
  <c r="C65" i="2"/>
  <c r="C71" i="2"/>
  <c r="C101" i="2"/>
  <c r="C171" i="2"/>
  <c r="B65" i="2"/>
  <c r="B71" i="2"/>
  <c r="C237" i="2"/>
  <c r="B177" i="1"/>
  <c r="C177" i="1" s="1"/>
  <c r="B233" i="1"/>
  <c r="C233" i="1" s="1"/>
  <c r="B269" i="1"/>
  <c r="C269" i="1" s="1"/>
  <c r="B293" i="1"/>
  <c r="C293" i="1" s="1"/>
  <c r="B305" i="1"/>
  <c r="B413" i="1"/>
  <c r="C413" i="1" s="1"/>
  <c r="B105" i="1"/>
  <c r="C105" i="1" s="1"/>
  <c r="B395" i="1"/>
  <c r="C395" i="1" s="1"/>
  <c r="C437" i="1"/>
  <c r="B107" i="3"/>
  <c r="C107" i="3" s="1"/>
  <c r="B121" i="4"/>
  <c r="C121" i="4" s="1"/>
  <c r="B13" i="1"/>
  <c r="C13" i="1" s="1"/>
  <c r="B215" i="1"/>
  <c r="C215" i="1" s="1"/>
  <c r="C213" i="2"/>
  <c r="C243" i="2"/>
  <c r="C106" i="3"/>
  <c r="C163" i="11"/>
  <c r="C79" i="1"/>
  <c r="C117" i="1"/>
  <c r="B137" i="1"/>
  <c r="B221" i="1"/>
  <c r="B251" i="1"/>
  <c r="C251" i="1" s="1"/>
  <c r="B341" i="1"/>
  <c r="C341" i="1" s="1"/>
  <c r="B407" i="1"/>
  <c r="C407" i="1" s="1"/>
  <c r="B77" i="3"/>
  <c r="C77" i="3" s="1"/>
  <c r="C137" i="8"/>
  <c r="C301" i="8"/>
  <c r="B133" i="9"/>
  <c r="B195" i="10"/>
  <c r="B61" i="11"/>
  <c r="C51" i="11"/>
  <c r="C179" i="11"/>
  <c r="C227" i="11"/>
  <c r="B169" i="1"/>
  <c r="B377" i="1"/>
  <c r="C377" i="1" s="1"/>
  <c r="B53" i="8"/>
  <c r="B13" i="8"/>
  <c r="C143" i="8"/>
  <c r="C47" i="8"/>
  <c r="B223" i="8"/>
  <c r="B253" i="8"/>
  <c r="C253" i="8"/>
  <c r="B7" i="8"/>
  <c r="B73" i="8"/>
  <c r="B91" i="8"/>
  <c r="C211" i="8"/>
  <c r="B277" i="8"/>
  <c r="B85" i="7"/>
  <c r="B123" i="6"/>
  <c r="C123" i="6" s="1"/>
  <c r="C217" i="6"/>
  <c r="C107" i="4"/>
  <c r="C157" i="4"/>
  <c r="B207" i="2"/>
  <c r="C93" i="2"/>
  <c r="B85" i="2"/>
  <c r="B243" i="2"/>
  <c r="C267" i="2"/>
  <c r="B113" i="3"/>
  <c r="C113" i="3" s="1"/>
  <c r="C143" i="3"/>
  <c r="B147" i="5"/>
  <c r="C147" i="5" s="1"/>
  <c r="B253" i="6"/>
  <c r="C253" i="6" s="1"/>
  <c r="B19" i="7"/>
  <c r="C33" i="7"/>
  <c r="C25" i="7"/>
  <c r="C193" i="9"/>
  <c r="B181" i="9"/>
  <c r="B145" i="9"/>
  <c r="C7" i="11"/>
  <c r="C61" i="11"/>
  <c r="C121" i="11"/>
  <c r="B13" i="10"/>
  <c r="B43" i="10"/>
  <c r="C49" i="10"/>
  <c r="B237" i="10"/>
  <c r="B225" i="10"/>
  <c r="B147" i="10"/>
  <c r="B207" i="10"/>
  <c r="B213" i="10"/>
  <c r="B49" i="11"/>
  <c r="C47" i="11"/>
  <c r="C49" i="11" s="1"/>
  <c r="B25" i="11"/>
  <c r="C23" i="11"/>
  <c r="C25" i="11" s="1"/>
  <c r="B85" i="11"/>
  <c r="C85" i="11" s="1"/>
  <c r="C83" i="11"/>
  <c r="C105" i="11"/>
  <c r="C107" i="11" s="1"/>
  <c r="B119" i="11"/>
  <c r="C119" i="11"/>
  <c r="B161" i="11"/>
  <c r="C159" i="11"/>
  <c r="C161" i="11" s="1"/>
  <c r="B67" i="11"/>
  <c r="C65" i="11"/>
  <c r="C67" i="11" s="1"/>
  <c r="B79" i="11"/>
  <c r="C77" i="11"/>
  <c r="C79" i="11" s="1"/>
  <c r="B13" i="11"/>
  <c r="C11" i="11"/>
  <c r="C13" i="11" s="1"/>
  <c r="B101" i="11"/>
  <c r="C99" i="11"/>
  <c r="C101" i="11" s="1"/>
  <c r="B113" i="11"/>
  <c r="C111" i="11"/>
  <c r="C113" i="11" s="1"/>
  <c r="B137" i="11"/>
  <c r="C135" i="11"/>
  <c r="C137" i="11" s="1"/>
  <c r="B131" i="11"/>
  <c r="C129" i="11"/>
  <c r="C131" i="11" s="1"/>
  <c r="C175" i="11"/>
  <c r="C174" i="11"/>
  <c r="C69" i="11"/>
  <c r="C81" i="11"/>
  <c r="C15" i="11"/>
  <c r="C103" i="11"/>
  <c r="C139" i="11"/>
  <c r="C133" i="11"/>
  <c r="C173" i="11"/>
  <c r="C185" i="11"/>
  <c r="C191" i="11"/>
  <c r="C203" i="11"/>
  <c r="C245" i="11"/>
  <c r="C251" i="11"/>
  <c r="C257" i="11"/>
  <c r="C269" i="11"/>
  <c r="C180" i="11"/>
  <c r="C228" i="11"/>
  <c r="C186" i="11"/>
  <c r="C192" i="11"/>
  <c r="C246" i="11"/>
  <c r="C252" i="11"/>
  <c r="C258" i="11"/>
  <c r="C270" i="11"/>
  <c r="B173" i="11"/>
  <c r="B179" i="11"/>
  <c r="B227" i="11"/>
  <c r="B185" i="11"/>
  <c r="B191" i="11"/>
  <c r="B203" i="11"/>
  <c r="B245" i="11"/>
  <c r="B251" i="11"/>
  <c r="B257" i="11"/>
  <c r="B269" i="11"/>
  <c r="C11" i="10"/>
  <c r="C13" i="10" s="1"/>
  <c r="B55" i="10"/>
  <c r="B31" i="10"/>
  <c r="C117" i="10"/>
  <c r="C145" i="10"/>
  <c r="C147" i="10" s="1"/>
  <c r="C195" i="10"/>
  <c r="B49" i="10"/>
  <c r="C55" i="10"/>
  <c r="C31" i="10"/>
  <c r="C135" i="10"/>
  <c r="B135" i="10"/>
  <c r="C235" i="10"/>
  <c r="C237" i="10" s="1"/>
  <c r="C205" i="10"/>
  <c r="C207" i="10" s="1"/>
  <c r="C141" i="10"/>
  <c r="C213" i="10"/>
  <c r="C229" i="10"/>
  <c r="C231" i="10" s="1"/>
  <c r="C225" i="10"/>
  <c r="B25" i="10"/>
  <c r="C43" i="10"/>
  <c r="B73" i="10"/>
  <c r="B219" i="10"/>
  <c r="C19" i="10"/>
  <c r="B37" i="10"/>
  <c r="C189" i="10"/>
  <c r="B19" i="10"/>
  <c r="C25" i="10"/>
  <c r="C73" i="10"/>
  <c r="C123" i="10"/>
  <c r="C177" i="10"/>
  <c r="C219" i="10"/>
  <c r="B117" i="10"/>
  <c r="B123" i="10"/>
  <c r="B141" i="10"/>
  <c r="B177" i="10"/>
  <c r="B189" i="10"/>
  <c r="B105" i="9"/>
  <c r="C163" i="9"/>
  <c r="B169" i="9"/>
  <c r="B205" i="9"/>
  <c r="C235" i="9"/>
  <c r="B247" i="9"/>
  <c r="B163" i="9"/>
  <c r="B253" i="9"/>
  <c r="B121" i="9"/>
  <c r="B7" i="9"/>
  <c r="C139" i="9"/>
  <c r="C125" i="9"/>
  <c r="C127" i="9" s="1"/>
  <c r="C49" i="9"/>
  <c r="C51" i="9" s="1"/>
  <c r="C104" i="9"/>
  <c r="C105" i="9" s="1"/>
  <c r="C133" i="9"/>
  <c r="C144" i="9"/>
  <c r="C145" i="9" s="1"/>
  <c r="B157" i="9"/>
  <c r="C169" i="9"/>
  <c r="C180" i="9"/>
  <c r="C181" i="9" s="1"/>
  <c r="B217" i="9"/>
  <c r="C263" i="9"/>
  <c r="C265" i="9" s="1"/>
  <c r="B235" i="9"/>
  <c r="C253" i="9"/>
  <c r="C269" i="9"/>
  <c r="C271" i="9" s="1"/>
  <c r="B271" i="9"/>
  <c r="B21" i="9"/>
  <c r="B45" i="9"/>
  <c r="B59" i="9"/>
  <c r="B79" i="9"/>
  <c r="B97" i="9"/>
  <c r="C157" i="9"/>
  <c r="B193" i="9"/>
  <c r="C205" i="9"/>
  <c r="B139" i="9"/>
  <c r="C91" i="8"/>
  <c r="C187" i="8"/>
  <c r="B211" i="8"/>
  <c r="C283" i="8"/>
  <c r="C5" i="8"/>
  <c r="C7" i="8" s="1"/>
  <c r="C11" i="8"/>
  <c r="C13" i="8" s="1"/>
  <c r="C51" i="8"/>
  <c r="C53" i="8" s="1"/>
  <c r="C71" i="8"/>
  <c r="C73" i="8" s="1"/>
  <c r="B85" i="8"/>
  <c r="B217" i="8"/>
  <c r="C235" i="8"/>
  <c r="B295" i="8"/>
  <c r="B151" i="8"/>
  <c r="C157" i="8"/>
  <c r="B241" i="8"/>
  <c r="C84" i="8"/>
  <c r="C85" i="8" s="1"/>
  <c r="B47" i="8"/>
  <c r="B123" i="8"/>
  <c r="B137" i="8"/>
  <c r="C151" i="8"/>
  <c r="B187" i="8"/>
  <c r="B205" i="8"/>
  <c r="C217" i="8"/>
  <c r="C221" i="8"/>
  <c r="C223" i="8" s="1"/>
  <c r="C240" i="8"/>
  <c r="C241" i="8" s="1"/>
  <c r="B247" i="8"/>
  <c r="C275" i="8"/>
  <c r="C277" i="8" s="1"/>
  <c r="C294" i="8"/>
  <c r="C295" i="8" s="1"/>
  <c r="B301" i="8"/>
  <c r="C123" i="8"/>
  <c r="C205" i="8"/>
  <c r="C247" i="8"/>
  <c r="B157" i="8"/>
  <c r="B235" i="8"/>
  <c r="B283" i="8"/>
  <c r="C85" i="7"/>
  <c r="B25" i="7"/>
  <c r="C93" i="7"/>
  <c r="C117" i="7"/>
  <c r="C129" i="7"/>
  <c r="C135" i="7"/>
  <c r="C147" i="7"/>
  <c r="C153" i="7"/>
  <c r="C165" i="7"/>
  <c r="C171" i="7"/>
  <c r="C177" i="7"/>
  <c r="C183" i="7"/>
  <c r="C189" i="7"/>
  <c r="C195" i="7"/>
  <c r="C201" i="7"/>
  <c r="C207" i="7"/>
  <c r="C213" i="7"/>
  <c r="C219" i="7"/>
  <c r="C225" i="7"/>
  <c r="C231" i="7"/>
  <c r="C237" i="7"/>
  <c r="C7" i="7"/>
  <c r="C13" i="7"/>
  <c r="B7" i="7"/>
  <c r="C17" i="7"/>
  <c r="C19" i="7" s="1"/>
  <c r="B33" i="7"/>
  <c r="C45" i="7"/>
  <c r="C77" i="7"/>
  <c r="C105" i="7"/>
  <c r="B13" i="7"/>
  <c r="B93" i="7"/>
  <c r="B45" i="7"/>
  <c r="B77" i="7"/>
  <c r="B105" i="7"/>
  <c r="B117" i="7"/>
  <c r="B129" i="7"/>
  <c r="B147" i="7"/>
  <c r="B165" i="7"/>
  <c r="B177" i="7"/>
  <c r="B189" i="7"/>
  <c r="B201" i="7"/>
  <c r="B213" i="7"/>
  <c r="B225" i="7"/>
  <c r="B237" i="7"/>
  <c r="B135" i="7"/>
  <c r="B153" i="7"/>
  <c r="B171" i="7"/>
  <c r="B183" i="7"/>
  <c r="B195" i="7"/>
  <c r="B207" i="7"/>
  <c r="B219" i="7"/>
  <c r="B231" i="7"/>
  <c r="B137" i="6"/>
  <c r="C137" i="6" s="1"/>
  <c r="C89" i="6"/>
  <c r="B151" i="6"/>
  <c r="C151" i="6" s="1"/>
  <c r="B85" i="6"/>
  <c r="C85" i="6" s="1"/>
  <c r="B49" i="6"/>
  <c r="B61" i="6"/>
  <c r="C61" i="6" s="1"/>
  <c r="C121" i="6"/>
  <c r="B157" i="6"/>
  <c r="C157" i="6" s="1"/>
  <c r="B187" i="6"/>
  <c r="C187" i="6" s="1"/>
  <c r="B265" i="6"/>
  <c r="C265" i="6" s="1"/>
  <c r="B67" i="6"/>
  <c r="B79" i="6"/>
  <c r="C79" i="6" s="1"/>
  <c r="B145" i="6"/>
  <c r="C145" i="6" s="1"/>
  <c r="C181" i="6"/>
  <c r="B15" i="6"/>
  <c r="B43" i="6"/>
  <c r="C43" i="6" s="1"/>
  <c r="B55" i="6"/>
  <c r="B163" i="6"/>
  <c r="C163" i="6" s="1"/>
  <c r="B181" i="6"/>
  <c r="B193" i="6"/>
  <c r="C193" i="6" s="1"/>
  <c r="C283" i="6"/>
  <c r="B199" i="6"/>
  <c r="B211" i="6"/>
  <c r="C211" i="6" s="1"/>
  <c r="B217" i="6"/>
  <c r="B229" i="6"/>
  <c r="C229" i="6" s="1"/>
  <c r="B271" i="6"/>
  <c r="C271" i="6" s="1"/>
  <c r="B277" i="6"/>
  <c r="C277" i="6" s="1"/>
  <c r="C11" i="5"/>
  <c r="C13" i="5" s="1"/>
  <c r="C17" i="5"/>
  <c r="C23" i="5"/>
  <c r="C29" i="5"/>
  <c r="C115" i="5"/>
  <c r="C41" i="5"/>
  <c r="B153" i="5"/>
  <c r="C153" i="5" s="1"/>
  <c r="B69" i="5"/>
  <c r="B125" i="5"/>
  <c r="C125" i="5" s="1"/>
  <c r="B75" i="5"/>
  <c r="C75" i="5" s="1"/>
  <c r="B133" i="5"/>
  <c r="C133" i="5" s="1"/>
  <c r="B95" i="5"/>
  <c r="C95" i="5" s="1"/>
  <c r="B139" i="5"/>
  <c r="C139" i="5" s="1"/>
  <c r="B63" i="5"/>
  <c r="C63" i="5" s="1"/>
  <c r="C161" i="5"/>
  <c r="C179" i="5"/>
  <c r="C191" i="5"/>
  <c r="C197" i="5"/>
  <c r="C239" i="5"/>
  <c r="C251" i="5"/>
  <c r="C269" i="5"/>
  <c r="C275" i="5"/>
  <c r="C299" i="5"/>
  <c r="C341" i="5"/>
  <c r="B167" i="5"/>
  <c r="C167" i="5" s="1"/>
  <c r="B179" i="5"/>
  <c r="B191" i="5"/>
  <c r="B215" i="5"/>
  <c r="B233" i="5"/>
  <c r="B251" i="5"/>
  <c r="B275" i="5"/>
  <c r="B293" i="5"/>
  <c r="C293" i="5" s="1"/>
  <c r="B305" i="5"/>
  <c r="C305" i="5" s="1"/>
  <c r="B317" i="5"/>
  <c r="C317" i="5" s="1"/>
  <c r="B287" i="5"/>
  <c r="C287" i="5" s="1"/>
  <c r="B161" i="5"/>
  <c r="B173" i="5"/>
  <c r="C173" i="5" s="1"/>
  <c r="B185" i="5"/>
  <c r="C185" i="5" s="1"/>
  <c r="B197" i="5"/>
  <c r="B221" i="5"/>
  <c r="B239" i="5"/>
  <c r="B269" i="5"/>
  <c r="B281" i="5"/>
  <c r="C281" i="5" s="1"/>
  <c r="B299" i="5"/>
  <c r="B311" i="5"/>
  <c r="C311" i="5" s="1"/>
  <c r="B347" i="5"/>
  <c r="C347" i="5" s="1"/>
  <c r="B93" i="4"/>
  <c r="C93" i="4" s="1"/>
  <c r="B87" i="4"/>
  <c r="C87" i="4" s="1"/>
  <c r="B49" i="4"/>
  <c r="C49" i="4" s="1"/>
  <c r="B57" i="4"/>
  <c r="C75" i="4"/>
  <c r="B145" i="4"/>
  <c r="C223" i="4"/>
  <c r="B181" i="4"/>
  <c r="C63" i="4"/>
  <c r="C91" i="4"/>
  <c r="B31" i="4"/>
  <c r="C55" i="4"/>
  <c r="C57" i="4" s="1"/>
  <c r="B139" i="4"/>
  <c r="C133" i="4"/>
  <c r="C181" i="4"/>
  <c r="B63" i="4"/>
  <c r="C31" i="4"/>
  <c r="B81" i="4"/>
  <c r="C81" i="4" s="1"/>
  <c r="B107" i="4"/>
  <c r="B169" i="4"/>
  <c r="B163" i="4"/>
  <c r="C163" i="4" s="1"/>
  <c r="C259" i="4"/>
  <c r="B75" i="4"/>
  <c r="B115" i="4"/>
  <c r="C115" i="4" s="1"/>
  <c r="B133" i="4"/>
  <c r="B151" i="4"/>
  <c r="C151" i="4" s="1"/>
  <c r="B157" i="4"/>
  <c r="B193" i="4"/>
  <c r="C193" i="4" s="1"/>
  <c r="B187" i="4"/>
  <c r="C187" i="4" s="1"/>
  <c r="B205" i="4"/>
  <c r="C205" i="4" s="1"/>
  <c r="B223" i="4"/>
  <c r="B211" i="4"/>
  <c r="C211" i="4" s="1"/>
  <c r="B217" i="4"/>
  <c r="C217" i="4" s="1"/>
  <c r="B229" i="4"/>
  <c r="C229" i="4" s="1"/>
  <c r="B259" i="4"/>
  <c r="B13" i="3"/>
  <c r="C13" i="3" s="1"/>
  <c r="B31" i="3"/>
  <c r="B57" i="3"/>
  <c r="B167" i="3"/>
  <c r="C167" i="3" s="1"/>
  <c r="B185" i="3"/>
  <c r="B203" i="3"/>
  <c r="C203" i="3" s="1"/>
  <c r="C221" i="3"/>
  <c r="B63" i="3"/>
  <c r="C63" i="3" s="1"/>
  <c r="B161" i="3"/>
  <c r="C161" i="3" s="1"/>
  <c r="C185" i="3"/>
  <c r="B197" i="3"/>
  <c r="B25" i="3"/>
  <c r="B149" i="3"/>
  <c r="C149" i="3" s="1"/>
  <c r="C191" i="3"/>
  <c r="B69" i="3"/>
  <c r="B155" i="3"/>
  <c r="C31" i="3"/>
  <c r="C173" i="3"/>
  <c r="C215" i="3"/>
  <c r="B7" i="3"/>
  <c r="C7" i="3" s="1"/>
  <c r="B37" i="3"/>
  <c r="C37" i="3" s="1"/>
  <c r="C69" i="3"/>
  <c r="C75" i="3"/>
  <c r="B143" i="3"/>
  <c r="C165" i="3"/>
  <c r="B191" i="3"/>
  <c r="C23" i="3"/>
  <c r="C25" i="3" s="1"/>
  <c r="B45" i="3"/>
  <c r="C57" i="3"/>
  <c r="C197" i="3"/>
  <c r="B51" i="3"/>
  <c r="C51" i="3" s="1"/>
  <c r="B101" i="3"/>
  <c r="C101" i="3" s="1"/>
  <c r="C45" i="3"/>
  <c r="B85" i="3"/>
  <c r="C85" i="3" s="1"/>
  <c r="B119" i="3"/>
  <c r="C119" i="3" s="1"/>
  <c r="B173" i="3"/>
  <c r="B215" i="3"/>
  <c r="C21" i="2"/>
  <c r="C35" i="2"/>
  <c r="C53" i="2"/>
  <c r="C109" i="2"/>
  <c r="C165" i="2"/>
  <c r="C177" i="2"/>
  <c r="C261" i="2"/>
  <c r="C29" i="2"/>
  <c r="C59" i="2"/>
  <c r="C83" i="2"/>
  <c r="C85" i="2" s="1"/>
  <c r="B7" i="2"/>
  <c r="B47" i="2"/>
  <c r="B93" i="2"/>
  <c r="C159" i="2"/>
  <c r="B213" i="2"/>
  <c r="C231" i="2"/>
  <c r="C225" i="2"/>
  <c r="B15" i="2"/>
  <c r="C15" i="2" s="1"/>
  <c r="B41" i="2"/>
  <c r="C47" i="2"/>
  <c r="C147" i="2"/>
  <c r="B177" i="2"/>
  <c r="C205" i="2"/>
  <c r="C207" i="2" s="1"/>
  <c r="C41" i="2"/>
  <c r="C129" i="2"/>
  <c r="B171" i="2"/>
  <c r="B231" i="2"/>
  <c r="B225" i="2"/>
  <c r="B109" i="2"/>
  <c r="B129" i="2"/>
  <c r="B147" i="2"/>
  <c r="B159" i="2"/>
  <c r="B165" i="2"/>
  <c r="B267" i="2"/>
  <c r="B237" i="2"/>
  <c r="B261" i="2"/>
  <c r="B31" i="1"/>
  <c r="C31" i="1" s="1"/>
  <c r="C197" i="1"/>
  <c r="C245" i="1"/>
  <c r="C281" i="1"/>
  <c r="C389" i="1"/>
  <c r="C405" i="1"/>
  <c r="C411" i="1"/>
  <c r="B55" i="1"/>
  <c r="C55" i="1" s="1"/>
  <c r="C135" i="1"/>
  <c r="C137" i="1" s="1"/>
  <c r="C169" i="1"/>
  <c r="C213" i="1"/>
  <c r="C219" i="1"/>
  <c r="C221" i="1" s="1"/>
  <c r="C231" i="1"/>
  <c r="C249" i="1"/>
  <c r="C267" i="1"/>
  <c r="C291" i="1"/>
  <c r="C303" i="1"/>
  <c r="C305" i="1" s="1"/>
  <c r="C339" i="1"/>
  <c r="C375" i="1"/>
  <c r="C393" i="1"/>
  <c r="B419" i="1"/>
  <c r="C419" i="1" s="1"/>
  <c r="B425" i="1"/>
  <c r="C425" i="1" s="1"/>
  <c r="B431" i="1"/>
  <c r="C431" i="1" s="1"/>
  <c r="B437" i="1"/>
  <c r="B365" i="1"/>
  <c r="C365" i="1" s="1"/>
  <c r="B79" i="1"/>
  <c r="B73" i="1"/>
  <c r="C54" i="1"/>
  <c r="B49" i="1"/>
  <c r="C49" i="1" s="1"/>
  <c r="B117" i="1"/>
  <c r="B37" i="1"/>
  <c r="C37" i="1" s="1"/>
  <c r="B111" i="1"/>
  <c r="C111" i="1" s="1"/>
  <c r="C73" i="1"/>
  <c r="B131" i="1"/>
  <c r="C131" i="1" s="1"/>
  <c r="B153" i="1"/>
  <c r="C153" i="1" s="1"/>
  <c r="B197" i="1"/>
  <c r="B203" i="1"/>
  <c r="C203" i="1" s="1"/>
  <c r="B245" i="1"/>
  <c r="B281" i="1"/>
  <c r="B299" i="1"/>
  <c r="C299" i="1" s="1"/>
  <c r="B335" i="1"/>
  <c r="C335" i="1" s="1"/>
  <c r="B359" i="1"/>
  <c r="C359" i="1" s="1"/>
  <c r="B389" i="1"/>
  <c r="B401" i="1"/>
  <c r="C401" i="1" s="1"/>
</calcChain>
</file>

<file path=xl/sharedStrings.xml><?xml version="1.0" encoding="utf-8"?>
<sst xmlns="http://schemas.openxmlformats.org/spreadsheetml/2006/main" count="6860" uniqueCount="748">
  <si>
    <t>CAREER STATISTICS</t>
  </si>
  <si>
    <r>
      <t xml:space="preserve">1 </t>
    </r>
    <r>
      <rPr>
        <sz val="11"/>
        <color rgb="FFFFFFFF"/>
        <rFont val="Calibri (Body)"/>
      </rPr>
      <t>1</t>
    </r>
  </si>
  <si>
    <r>
      <t xml:space="preserve">2  </t>
    </r>
    <r>
      <rPr>
        <sz val="11"/>
        <color rgb="FFFFFFFF"/>
        <rFont val="Calibri (Body)"/>
      </rPr>
      <t>2</t>
    </r>
  </si>
  <si>
    <r>
      <t xml:space="preserve">3  </t>
    </r>
    <r>
      <rPr>
        <sz val="11"/>
        <color rgb="FFFFFFFF"/>
        <rFont val="Calibri (Body)"/>
      </rPr>
      <t>3</t>
    </r>
  </si>
  <si>
    <r>
      <t xml:space="preserve">4  </t>
    </r>
    <r>
      <rPr>
        <sz val="11"/>
        <color rgb="FFFFFFFF"/>
        <rFont val="Calibri (Body)"/>
      </rPr>
      <t>4</t>
    </r>
  </si>
  <si>
    <r>
      <t xml:space="preserve">9  </t>
    </r>
    <r>
      <rPr>
        <sz val="11"/>
        <color rgb="FFFFFFFF"/>
        <rFont val="Calibri (Body)"/>
      </rPr>
      <t>8</t>
    </r>
  </si>
  <si>
    <r>
      <t xml:space="preserve">10  </t>
    </r>
    <r>
      <rPr>
        <sz val="11"/>
        <color rgb="FFFFFFFF"/>
        <rFont val="Calibri (Body)"/>
      </rPr>
      <t>9</t>
    </r>
  </si>
  <si>
    <r>
      <t xml:space="preserve">11  </t>
    </r>
    <r>
      <rPr>
        <sz val="11"/>
        <color rgb="FFFFFFFF"/>
        <rFont val="Calibri (Body)"/>
      </rPr>
      <t>10</t>
    </r>
  </si>
  <si>
    <r>
      <t xml:space="preserve">13  </t>
    </r>
    <r>
      <rPr>
        <sz val="11"/>
        <color rgb="FFFFFFFF"/>
        <rFont val="Calibri (Body)"/>
      </rPr>
      <t>12</t>
    </r>
  </si>
  <si>
    <t>MLR</t>
  </si>
  <si>
    <t>ANT</t>
  </si>
  <si>
    <t>OVERALL</t>
  </si>
  <si>
    <t>NEW (H)</t>
  </si>
  <si>
    <t>NOLA (A)</t>
  </si>
  <si>
    <t>MIA (A)</t>
  </si>
  <si>
    <t>OGDC (H)</t>
  </si>
  <si>
    <t>UTA (A)</t>
  </si>
  <si>
    <t>CHI (A)</t>
  </si>
  <si>
    <t>NOLA (H)</t>
  </si>
  <si>
    <t>SEA (A)</t>
  </si>
  <si>
    <t>HOU (H)</t>
  </si>
  <si>
    <t>LA (H)</t>
  </si>
  <si>
    <t>OGDC (A)</t>
  </si>
  <si>
    <t>SDL (A)</t>
  </si>
  <si>
    <t>MIA (H)</t>
  </si>
  <si>
    <t>CHI (H)</t>
  </si>
  <si>
    <t>NEW (A)</t>
  </si>
  <si>
    <t>Ty AL-JIBOORI</t>
  </si>
  <si>
    <t>Starts</t>
  </si>
  <si>
    <t>Replacement</t>
  </si>
  <si>
    <t>Total Appearances</t>
  </si>
  <si>
    <t>Tries</t>
  </si>
  <si>
    <t>Points</t>
  </si>
  <si>
    <t>Tomasi ALOSIO</t>
  </si>
  <si>
    <t>Steffan CRIMP</t>
  </si>
  <si>
    <t>Mateo GADSDEN</t>
  </si>
  <si>
    <t>Ulu NIUPUTUIVAHA</t>
  </si>
  <si>
    <t>Josh SHETLER</t>
  </si>
  <si>
    <t>Caleb STRUM</t>
  </si>
  <si>
    <t>Te Rangatira WAITOKIA</t>
  </si>
  <si>
    <t>Successful Kicks</t>
  </si>
  <si>
    <t>Attempten Kicks</t>
  </si>
  <si>
    <t>Junior GAFA</t>
  </si>
  <si>
    <t>Cael HODGSON</t>
  </si>
  <si>
    <t>Dominik IACOVINO</t>
  </si>
  <si>
    <t>David STILL</t>
  </si>
  <si>
    <t>Sebastian ZARIDZE</t>
  </si>
  <si>
    <t>Shane BARRY</t>
  </si>
  <si>
    <t>Oscar KOLLER</t>
  </si>
  <si>
    <t>Cliven LOUBSER</t>
  </si>
  <si>
    <t>Connor McMANUS</t>
  </si>
  <si>
    <t>Siaosi NAI</t>
  </si>
  <si>
    <t>Chase SUZNEVICH</t>
  </si>
  <si>
    <t>Sean YACOUBIAN</t>
  </si>
  <si>
    <t>Stephan BERNAL-WENDT</t>
  </si>
  <si>
    <t>Mika FELIX</t>
  </si>
  <si>
    <t>Dan HANSON</t>
  </si>
  <si>
    <t>Ivan PULA</t>
  </si>
  <si>
    <t>Jake TURNBULL</t>
  </si>
  <si>
    <t>Jack MANZO</t>
  </si>
  <si>
    <t>Declan MOORE</t>
  </si>
  <si>
    <t>Connor ROBINSON</t>
  </si>
  <si>
    <t>Lucas GRAMLICK</t>
  </si>
  <si>
    <t>Reagan LESLIE</t>
  </si>
  <si>
    <t>James RIVERS</t>
  </si>
  <si>
    <t>Logan WEIDNER</t>
  </si>
  <si>
    <t>Joe BASSER</t>
  </si>
  <si>
    <t>Dylan FORTUNE</t>
  </si>
  <si>
    <t>Tevita KUTU</t>
  </si>
  <si>
    <t>Sione LATU JR.</t>
  </si>
  <si>
    <t>Braemar MURRAY</t>
  </si>
  <si>
    <t>Albert O'SHANNESSEY</t>
  </si>
  <si>
    <t>Graeme PEDEGANA</t>
  </si>
  <si>
    <t>Carson SHOEMAKER</t>
  </si>
  <si>
    <t>Shneil SINGH</t>
  </si>
  <si>
    <t>PENALTY TRIES</t>
  </si>
  <si>
    <t>Totals</t>
  </si>
  <si>
    <r>
      <rPr>
        <sz val="11"/>
        <color rgb="FF000000"/>
        <rFont val="Aptos Narrow"/>
        <family val="2"/>
      </rPr>
      <t>©</t>
    </r>
    <r>
      <rPr>
        <sz val="11"/>
        <color rgb="FF000000"/>
        <rFont val="Calibri"/>
        <family val="2"/>
      </rPr>
      <t xml:space="preserve"> Hillsport Media Ltd</t>
    </r>
  </si>
  <si>
    <t>CHI</t>
  </si>
  <si>
    <t>SEA (H)</t>
  </si>
  <si>
    <t>ANT (H)</t>
  </si>
  <si>
    <t>HOU (A)</t>
  </si>
  <si>
    <t>SDL (H)</t>
  </si>
  <si>
    <t>ANT (A)</t>
  </si>
  <si>
    <t>Nate AUGSPURGER</t>
  </si>
  <si>
    <t>Attempted Kicks</t>
  </si>
  <si>
    <t>Noah BROWN</t>
  </si>
  <si>
    <t>Julian DOMINGUEZ</t>
  </si>
  <si>
    <t>Michael HAND II</t>
  </si>
  <si>
    <t>Kian MEADON</t>
  </si>
  <si>
    <t>Bryce CAMPBELL</t>
  </si>
  <si>
    <t>Mark O'KEEFFE</t>
  </si>
  <si>
    <t>Jason HIGGINS</t>
  </si>
  <si>
    <t>Adriaan CARELSE</t>
  </si>
  <si>
    <t>Luke CARTY</t>
  </si>
  <si>
    <t>Michael BASKA</t>
  </si>
  <si>
    <t>Charlie ABEL</t>
  </si>
  <si>
    <t>Fred APULU</t>
  </si>
  <si>
    <t>Paddy RYAN</t>
  </si>
  <si>
    <t>Zurabi ZHVANIA</t>
  </si>
  <si>
    <t>Dylan FAWSITT</t>
  </si>
  <si>
    <t>Janus VENTER</t>
  </si>
  <si>
    <t>George MERRICK</t>
  </si>
  <si>
    <t>James SCOTT</t>
  </si>
  <si>
    <t>Luke WHITE</t>
  </si>
  <si>
    <t>Conall BOOMER</t>
  </si>
  <si>
    <t>Mason FLESCH</t>
  </si>
  <si>
    <t>Maclean JONES</t>
  </si>
  <si>
    <t>Lucas RUMBALL</t>
  </si>
  <si>
    <t>Brad TUCKER</t>
  </si>
  <si>
    <t>ANTHEM 2025</t>
  </si>
  <si>
    <t>CHICAGO 2025</t>
  </si>
  <si>
    <t>HOU</t>
  </si>
  <si>
    <t>UTA (H)</t>
  </si>
  <si>
    <t>LA (A)</t>
  </si>
  <si>
    <t>Drake DAVIS</t>
  </si>
  <si>
    <t>Christian DYER</t>
  </si>
  <si>
    <t>Gerhardus LABUSCHAGNE</t>
  </si>
  <si>
    <t>Jeremy MISAILEGALU</t>
  </si>
  <si>
    <t>Seimou SMITH</t>
  </si>
  <si>
    <t>Drew WILD</t>
  </si>
  <si>
    <t>Dominic AKINA</t>
  </si>
  <si>
    <t>Sam HILL</t>
  </si>
  <si>
    <t>Tautalatasi TASI</t>
  </si>
  <si>
    <t>Louritz VAN DER SCHYFF</t>
  </si>
  <si>
    <t>AJ ALATIMU</t>
  </si>
  <si>
    <t>Davy COETZER</t>
  </si>
  <si>
    <t>Max Luis SCHUMACHER</t>
  </si>
  <si>
    <t>Jay RENTON</t>
  </si>
  <si>
    <t>Andre WARNER</t>
  </si>
  <si>
    <t>Pono DAVIS</t>
  </si>
  <si>
    <t>Valdermar LEE-LO</t>
  </si>
  <si>
    <t>LaRome WHITE</t>
  </si>
  <si>
    <t>Pita ANAE AH-SUE</t>
  </si>
  <si>
    <t>Tiaan ERAMUS</t>
  </si>
  <si>
    <t>Seth SMITH</t>
  </si>
  <si>
    <t>Justin BASSON</t>
  </si>
  <si>
    <t>Nathan DEN HOEDT</t>
  </si>
  <si>
    <t>Siaosi MAHONI</t>
  </si>
  <si>
    <t>Johan MOMSEN</t>
  </si>
  <si>
    <t>Keni NASOQEQE</t>
  </si>
  <si>
    <t>Emmanuel ALBERT</t>
  </si>
  <si>
    <t>Ronan MURPHY</t>
  </si>
  <si>
    <t>Marno REDELINGHUYS</t>
  </si>
  <si>
    <t>HOUSTON 2025</t>
  </si>
  <si>
    <t>MIA</t>
  </si>
  <si>
    <t>Connor BURNS</t>
  </si>
  <si>
    <t>Eric NAPOSKI</t>
  </si>
  <si>
    <t>Santiago VIDELA</t>
  </si>
  <si>
    <t>Marcos YOUNG</t>
  </si>
  <si>
    <t>Giuseppe DU TOIT</t>
  </si>
  <si>
    <t>Tomas INCIARTE</t>
  </si>
  <si>
    <t>Josh McADAM</t>
  </si>
  <si>
    <t>Matias ORLANDO</t>
  </si>
  <si>
    <t>Shane O'LEARY</t>
  </si>
  <si>
    <t>Tomas CUBELLI</t>
  </si>
  <si>
    <t>Damian MORLEY</t>
  </si>
  <si>
    <t>Alec McDONNELL</t>
  </si>
  <si>
    <t>Jonas PETRAKOPOULOS</t>
  </si>
  <si>
    <t>Reinaldo PIUSSI</t>
  </si>
  <si>
    <t>Tevita SOLE</t>
  </si>
  <si>
    <t>Alex TUCCI</t>
  </si>
  <si>
    <t>Setu VOLE</t>
  </si>
  <si>
    <t>Sean McNULTY</t>
  </si>
  <si>
    <t>Kirby MYHILL</t>
  </si>
  <si>
    <t>Rick ROSE</t>
  </si>
  <si>
    <t>Manuel ARDAO</t>
  </si>
  <si>
    <t>Benjamin BONASSO</t>
  </si>
  <si>
    <t>Tomas CASARES</t>
  </si>
  <si>
    <t>Chase SCHOR-HASKIN</t>
  </si>
  <si>
    <t>MIAMI 2025</t>
  </si>
  <si>
    <t>NEW</t>
  </si>
  <si>
    <t>Paula BALEKANA</t>
  </si>
  <si>
    <t>Zach BASTRES</t>
  </si>
  <si>
    <t>Killan COGHLAN</t>
  </si>
  <si>
    <t>Toby FRICKER</t>
  </si>
  <si>
    <t>Danyon MORGAN-PUTERANGI</t>
  </si>
  <si>
    <t>Isaac OLSON</t>
  </si>
  <si>
    <t>Mitch WILSON</t>
  </si>
  <si>
    <t>Gabe CASEY</t>
  </si>
  <si>
    <t>Ben LESAGE</t>
  </si>
  <si>
    <t>Le Roux MALAN</t>
  </si>
  <si>
    <t>Wayne VAN DER BANK</t>
  </si>
  <si>
    <t>Reece MacDONALD</t>
  </si>
  <si>
    <t>Jayson POTROZ</t>
  </si>
  <si>
    <t>Oscar LENNON</t>
  </si>
  <si>
    <t>Cameron NORDLI-KELEMETI</t>
  </si>
  <si>
    <t>John POLAND</t>
  </si>
  <si>
    <t>Holden YUNGERT</t>
  </si>
  <si>
    <t>Kyle CIQUERA</t>
  </si>
  <si>
    <t>Foster DeWITT</t>
  </si>
  <si>
    <t>Kaleb GEIGER</t>
  </si>
  <si>
    <t>Malakai HALA-NGATAI</t>
  </si>
  <si>
    <t>John-Roy JENKINSON</t>
  </si>
  <si>
    <t>Cole KEITH</t>
  </si>
  <si>
    <t>Mason KOCH</t>
  </si>
  <si>
    <t>Andrew QUATTRIN</t>
  </si>
  <si>
    <t>Sean RALPH</t>
  </si>
  <si>
    <t>Kyle BAILLIE</t>
  </si>
  <si>
    <t>Conor KEYS</t>
  </si>
  <si>
    <t>Josh LARSEN</t>
  </si>
  <si>
    <t>Jackson THIEBES</t>
  </si>
  <si>
    <t>Seta BAKER</t>
  </si>
  <si>
    <t>Jaco BEZUIDENHOUT</t>
  </si>
  <si>
    <t>Wian CONRADIE</t>
  </si>
  <si>
    <t>Cam DAVIDOWICZ</t>
  </si>
  <si>
    <t>Ethan FRYER</t>
  </si>
  <si>
    <t>Jed MELVIN</t>
  </si>
  <si>
    <t>Martin SIGREN</t>
  </si>
  <si>
    <t>Piers VON DADELSZEN</t>
  </si>
  <si>
    <t>NEW ENGLAND 2025</t>
  </si>
  <si>
    <t>NOLA</t>
  </si>
  <si>
    <t>Ed FIDOW</t>
  </si>
  <si>
    <t>Julian ROBERTS</t>
  </si>
  <si>
    <t>Jack WEBSTER</t>
  </si>
  <si>
    <t>Harley WHEELER</t>
  </si>
  <si>
    <t>Ross DEPPERSCHMIDT</t>
  </si>
  <si>
    <t>JP DU PLESSIS</t>
  </si>
  <si>
    <t>Jordan JACKSON-HOPE</t>
  </si>
  <si>
    <t>Reece BOTHA</t>
  </si>
  <si>
    <t>Rodney IONA</t>
  </si>
  <si>
    <t>Dorian JONES</t>
  </si>
  <si>
    <t>Luke CAMPBELL</t>
  </si>
  <si>
    <t>Damian STEVENS</t>
  </si>
  <si>
    <t>Jarred ADAMS</t>
  </si>
  <si>
    <t>Matthew HARMON</t>
  </si>
  <si>
    <t>James IREY</t>
  </si>
  <si>
    <t>Isaac SALMON</t>
  </si>
  <si>
    <t>Bart VERMEULEN</t>
  </si>
  <si>
    <t>Ale LOPETI</t>
  </si>
  <si>
    <t>Pat O'TOOLE</t>
  </si>
  <si>
    <t>Callum BOTCHAR</t>
  </si>
  <si>
    <t>Cam DOLAN</t>
  </si>
  <si>
    <t>Chase JONES</t>
  </si>
  <si>
    <t>William WAGUESPACK</t>
  </si>
  <si>
    <t>Malcolm MAY</t>
  </si>
  <si>
    <t>Moni TONGA'UIHA</t>
  </si>
  <si>
    <t>Osaiasi TONGA'UIHA</t>
  </si>
  <si>
    <t>NOLA 2025</t>
  </si>
  <si>
    <t>OGDC</t>
  </si>
  <si>
    <t>Damien HOYLAND</t>
  </si>
  <si>
    <t>Perry HUMPHREYS</t>
  </si>
  <si>
    <t>Axel MULLER</t>
  </si>
  <si>
    <t>John RIZZO</t>
  </si>
  <si>
    <t>Tommaso BONI</t>
  </si>
  <si>
    <t>Gradyn BOWD</t>
  </si>
  <si>
    <t>Jason ROBERTSON</t>
  </si>
  <si>
    <t>Connor BUCKLEY</t>
  </si>
  <si>
    <t>Ethan McVEIGH</t>
  </si>
  <si>
    <t>Jack ISCARO</t>
  </si>
  <si>
    <t>Calixto MARTINEZ</t>
  </si>
  <si>
    <t>Quentin NEWCOMER</t>
  </si>
  <si>
    <t>Tyler ROWLAND</t>
  </si>
  <si>
    <t>Joseph WRAFTER</t>
  </si>
  <si>
    <t>Facundo GATTAS</t>
  </si>
  <si>
    <t>Martin VACA</t>
  </si>
  <si>
    <t>Ignacio DOTTI</t>
  </si>
  <si>
    <t>Rob HARLEY</t>
  </si>
  <si>
    <t>Tevita NAQALI</t>
  </si>
  <si>
    <t>Charlie OVERTON</t>
  </si>
  <si>
    <t>William WHITESIDE</t>
  </si>
  <si>
    <t>Lautaro BAVARO</t>
  </si>
  <si>
    <t>Jamason FAANANA SCHULTZ</t>
  </si>
  <si>
    <t>Brady GILLILAND-DANIEL</t>
  </si>
  <si>
    <t>Cory GILLILAND-DANIEL</t>
  </si>
  <si>
    <t>Collin GROSSE</t>
  </si>
  <si>
    <t>OLD GLORY 2025</t>
  </si>
  <si>
    <t>LA*</t>
  </si>
  <si>
    <t>Derek ADAMS</t>
  </si>
  <si>
    <t>Andrew COE</t>
  </si>
  <si>
    <t>Rory VAN VUGT</t>
  </si>
  <si>
    <t>Jason EMERY</t>
  </si>
  <si>
    <t>Will LEONARD</t>
  </si>
  <si>
    <t>Seth PURDEY</t>
  </si>
  <si>
    <t>Jack SHAW</t>
  </si>
  <si>
    <t>Matt ANTICEV</t>
  </si>
  <si>
    <t>Sam WALSH</t>
  </si>
  <si>
    <t>Cristian RODRIGUEZ</t>
  </si>
  <si>
    <t>Tas SMITH</t>
  </si>
  <si>
    <t>Alessandro HEANEY</t>
  </si>
  <si>
    <t>Lincoln SI'I</t>
  </si>
  <si>
    <t>Conor YOUNG</t>
  </si>
  <si>
    <t>Dane ZANDER</t>
  </si>
  <si>
    <t>Ben STRANG</t>
  </si>
  <si>
    <t>Matt GELHAUS</t>
  </si>
  <si>
    <t>Reegan O'GORMAN</t>
  </si>
  <si>
    <t>Jurie VAN VUUREN</t>
  </si>
  <si>
    <t>Jason DAMM</t>
  </si>
  <si>
    <t>Matt HEATON</t>
  </si>
  <si>
    <t>Semi KUNATANI</t>
  </si>
  <si>
    <t>*Rugby ATL numbers included for LA</t>
  </si>
  <si>
    <t>LOS ANGELES 2025</t>
  </si>
  <si>
    <t>SDL</t>
  </si>
  <si>
    <t>Tomas AOAKE</t>
  </si>
  <si>
    <t>Ryan JAMES</t>
  </si>
  <si>
    <t>Succesful Kicks</t>
  </si>
  <si>
    <t>James VAIFALE</t>
  </si>
  <si>
    <t>Marcel BRACHE</t>
  </si>
  <si>
    <t>Ethan GRAYSON</t>
  </si>
  <si>
    <t>Tiaan LOOTS</t>
  </si>
  <si>
    <t>Lincoln McCLUTCHIE</t>
  </si>
  <si>
    <t>Harris RUTHERFORD</t>
  </si>
  <si>
    <t>Connor TUPAI</t>
  </si>
  <si>
    <t>Darcy BREEN</t>
  </si>
  <si>
    <t>Oliver KANE</t>
  </si>
  <si>
    <t>Faka'osi PIFELETI</t>
  </si>
  <si>
    <t>Djustice SEARS-DURU</t>
  </si>
  <si>
    <t>Nathan SYLVIA</t>
  </si>
  <si>
    <t>Payton TELEA-ILALIO</t>
  </si>
  <si>
    <t>Hugh ROACH</t>
  </si>
  <si>
    <t>Brandon HARVEY</t>
  </si>
  <si>
    <t>Charlie HEWITT</t>
  </si>
  <si>
    <t>Jay TUIVAITI</t>
  </si>
  <si>
    <t>Tupou AFUNGIA</t>
  </si>
  <si>
    <t>Vili HELU</t>
  </si>
  <si>
    <t>Christian POIDEVIN</t>
  </si>
  <si>
    <t>Chris TURORI</t>
  </si>
  <si>
    <t>SAN DIEGO 2025</t>
  </si>
  <si>
    <t>SEA</t>
  </si>
  <si>
    <t>Lauina FUTI</t>
  </si>
  <si>
    <t>Duncan MATTHEWS</t>
  </si>
  <si>
    <t>Toni PULU</t>
  </si>
  <si>
    <t>Jeremiah SIO</t>
  </si>
  <si>
    <t>Jade STIGHLING</t>
  </si>
  <si>
    <t>David BUSBY</t>
  </si>
  <si>
    <t>Dan KRIEL</t>
  </si>
  <si>
    <t>Divan ROSSOUW</t>
  </si>
  <si>
    <t>Rhys JONES</t>
  </si>
  <si>
    <t>JP SMITH</t>
  </si>
  <si>
    <t>Dewald DONALD</t>
  </si>
  <si>
    <t>Cameron ORR</t>
  </si>
  <si>
    <t>Mason PEDERSEN</t>
  </si>
  <si>
    <t>Chance WENGLEWSKI</t>
  </si>
  <si>
    <t>Joe TAUFETE'E</t>
  </si>
  <si>
    <t>Jackson ZABIEREK</t>
  </si>
  <si>
    <t>Rhyno HERBST</t>
  </si>
  <si>
    <t>Isaia LOTAWA</t>
  </si>
  <si>
    <t>Huw TAYLOR</t>
  </si>
  <si>
    <t>Charles ELTON</t>
  </si>
  <si>
    <t>Pago HAINI</t>
  </si>
  <si>
    <t>Reikert HATTINGH</t>
  </si>
  <si>
    <t>Devin SHORT</t>
  </si>
  <si>
    <t>SEATTLE 2025</t>
  </si>
  <si>
    <t>UTA</t>
  </si>
  <si>
    <t>Spencer JONES</t>
  </si>
  <si>
    <t>Caleb MAKENE</t>
  </si>
  <si>
    <t>Joe MANO</t>
  </si>
  <si>
    <t>Paul LASIKE</t>
  </si>
  <si>
    <t>Tomasi TONGA</t>
  </si>
  <si>
    <t>Joel HODGSON</t>
  </si>
  <si>
    <t>Sione MAHE</t>
  </si>
  <si>
    <t>Logan CROWLEY</t>
  </si>
  <si>
    <t>Zion GOING</t>
  </si>
  <si>
    <t>Angus MacLELLAN</t>
  </si>
  <si>
    <t>Paul MULLEN</t>
  </si>
  <si>
    <t>Phil BRADFORD</t>
  </si>
  <si>
    <t>Tuvere VUGAKOTO</t>
  </si>
  <si>
    <t>Tyler WONG</t>
  </si>
  <si>
    <t>Matt JENSEN</t>
  </si>
  <si>
    <t>Frank LOCHORE</t>
  </si>
  <si>
    <t>Saia UHILA</t>
  </si>
  <si>
    <t>Kalisi MOLI</t>
  </si>
  <si>
    <t>Dylan NEL</t>
  </si>
  <si>
    <t>Jeremiah NOAESE</t>
  </si>
  <si>
    <t>Bailey WILSON</t>
  </si>
  <si>
    <t>UTAH 2025</t>
  </si>
  <si>
    <r>
      <t xml:space="preserve">5  </t>
    </r>
    <r>
      <rPr>
        <sz val="11"/>
        <color rgb="FFFFFFFF"/>
        <rFont val="Calibri (Body)"/>
      </rPr>
      <t>BYE</t>
    </r>
  </si>
  <si>
    <r>
      <t xml:space="preserve">8  </t>
    </r>
    <r>
      <rPr>
        <sz val="11"/>
        <color rgb="FFFFFFFF"/>
        <rFont val="Calibri (Body)"/>
      </rPr>
      <t>7</t>
    </r>
  </si>
  <si>
    <r>
      <t xml:space="preserve">11  </t>
    </r>
    <r>
      <rPr>
        <sz val="11"/>
        <color rgb="FFFFFFFF"/>
        <rFont val="Calibri (Body)"/>
      </rPr>
      <t>11</t>
    </r>
  </si>
  <si>
    <r>
      <t xml:space="preserve">12  </t>
    </r>
    <r>
      <rPr>
        <sz val="11"/>
        <color rgb="FFFFFFFF"/>
        <rFont val="Calibri (Body)"/>
      </rPr>
      <t>BYE</t>
    </r>
  </si>
  <si>
    <r>
      <t xml:space="preserve">14  </t>
    </r>
    <r>
      <rPr>
        <sz val="11"/>
        <color rgb="FFFFFFFF"/>
        <rFont val="Calibri (Body)"/>
      </rPr>
      <t>13</t>
    </r>
  </si>
  <si>
    <r>
      <t xml:space="preserve">15  </t>
    </r>
    <r>
      <rPr>
        <sz val="11"/>
        <color rgb="FFFFFFFF"/>
        <rFont val="Calibri (Body)"/>
      </rPr>
      <t>14</t>
    </r>
  </si>
  <si>
    <r>
      <t xml:space="preserve">16  </t>
    </r>
    <r>
      <rPr>
        <sz val="11"/>
        <color rgb="FFFFFFFF"/>
        <rFont val="Calibri (Body)"/>
      </rPr>
      <t>15</t>
    </r>
  </si>
  <si>
    <r>
      <t xml:space="preserve">17  </t>
    </r>
    <r>
      <rPr>
        <sz val="11"/>
        <color rgb="FFFFFFFF"/>
        <rFont val="Calibri (Body)"/>
      </rPr>
      <t>16</t>
    </r>
  </si>
  <si>
    <r>
      <t xml:space="preserve">6  </t>
    </r>
    <r>
      <rPr>
        <sz val="11"/>
        <color theme="0"/>
        <rFont val="Calibri"/>
        <family val="2"/>
      </rPr>
      <t>5</t>
    </r>
  </si>
  <si>
    <r>
      <t xml:space="preserve">7  </t>
    </r>
    <r>
      <rPr>
        <sz val="11"/>
        <color theme="0"/>
        <rFont val="Calibri"/>
        <family val="2"/>
      </rPr>
      <t>6</t>
    </r>
  </si>
  <si>
    <r>
      <t xml:space="preserve">1 </t>
    </r>
    <r>
      <rPr>
        <sz val="11"/>
        <color rgb="FFFFFFFF"/>
        <rFont val="Calibri"/>
        <family val="2"/>
      </rPr>
      <t>BYE</t>
    </r>
  </si>
  <si>
    <r>
      <t xml:space="preserve">2  </t>
    </r>
    <r>
      <rPr>
        <sz val="11"/>
        <color rgb="FFFFFFFF"/>
        <rFont val="Calibri"/>
        <family val="2"/>
      </rPr>
      <t>1</t>
    </r>
  </si>
  <si>
    <r>
      <t xml:space="preserve">3  </t>
    </r>
    <r>
      <rPr>
        <sz val="11"/>
        <color rgb="FFFFFFFF"/>
        <rFont val="Calibri"/>
        <family val="2"/>
      </rPr>
      <t>2</t>
    </r>
  </si>
  <si>
    <r>
      <t xml:space="preserve">4  </t>
    </r>
    <r>
      <rPr>
        <sz val="11"/>
        <color rgb="FFFFFFFF"/>
        <rFont val="Calibri"/>
        <family val="2"/>
      </rPr>
      <t>3</t>
    </r>
  </si>
  <si>
    <r>
      <t xml:space="preserve">5  </t>
    </r>
    <r>
      <rPr>
        <sz val="11"/>
        <color theme="0"/>
        <rFont val="Calibri"/>
        <family val="2"/>
      </rPr>
      <t>4</t>
    </r>
  </si>
  <si>
    <r>
      <t xml:space="preserve">6  </t>
    </r>
    <r>
      <rPr>
        <sz val="11"/>
        <color rgb="FFFFFFFF"/>
        <rFont val="Calibri"/>
        <family val="2"/>
      </rPr>
      <t>5</t>
    </r>
  </si>
  <si>
    <r>
      <t xml:space="preserve">7  </t>
    </r>
    <r>
      <rPr>
        <sz val="11"/>
        <color rgb="FFFFFFFF"/>
        <rFont val="Calibri"/>
        <family val="2"/>
      </rPr>
      <t>6</t>
    </r>
  </si>
  <si>
    <r>
      <t xml:space="preserve">8  </t>
    </r>
    <r>
      <rPr>
        <sz val="11"/>
        <color rgb="FFFFFFFF"/>
        <rFont val="Calibri"/>
        <family val="2"/>
      </rPr>
      <t>BYE</t>
    </r>
  </si>
  <si>
    <r>
      <t xml:space="preserve">9  </t>
    </r>
    <r>
      <rPr>
        <sz val="11"/>
        <color rgb="FFFFFFFF"/>
        <rFont val="Calibri"/>
        <family val="2"/>
      </rPr>
      <t>7</t>
    </r>
  </si>
  <si>
    <r>
      <t xml:space="preserve">10  </t>
    </r>
    <r>
      <rPr>
        <sz val="11"/>
        <color rgb="FFFFFFFF"/>
        <rFont val="Calibri"/>
        <family val="2"/>
      </rPr>
      <t>8</t>
    </r>
  </si>
  <si>
    <r>
      <t xml:space="preserve">11  </t>
    </r>
    <r>
      <rPr>
        <sz val="11"/>
        <color rgb="FFFFFFFF"/>
        <rFont val="Calibri"/>
        <family val="2"/>
      </rPr>
      <t>9</t>
    </r>
  </si>
  <si>
    <r>
      <t xml:space="preserve">12  </t>
    </r>
    <r>
      <rPr>
        <sz val="11"/>
        <color rgb="FFFFFFFF"/>
        <rFont val="Calibri"/>
        <family val="2"/>
      </rPr>
      <t>10</t>
    </r>
  </si>
  <si>
    <r>
      <t xml:space="preserve">12  </t>
    </r>
    <r>
      <rPr>
        <sz val="11"/>
        <color rgb="FFFFFFFF"/>
        <rFont val="Calibri"/>
        <family val="2"/>
      </rPr>
      <t>11</t>
    </r>
  </si>
  <si>
    <r>
      <t xml:space="preserve">13  </t>
    </r>
    <r>
      <rPr>
        <sz val="11"/>
        <color theme="0"/>
        <rFont val="Calibri"/>
        <family val="2"/>
      </rPr>
      <t>12</t>
    </r>
  </si>
  <si>
    <r>
      <t xml:space="preserve">14  </t>
    </r>
    <r>
      <rPr>
        <sz val="11"/>
        <color rgb="FFFFFFFF"/>
        <rFont val="Calibri"/>
        <family val="2"/>
      </rPr>
      <t>13</t>
    </r>
  </si>
  <si>
    <r>
      <t xml:space="preserve">15  </t>
    </r>
    <r>
      <rPr>
        <sz val="11"/>
        <color rgb="FFFFFFFF"/>
        <rFont val="Calibri"/>
        <family val="2"/>
      </rPr>
      <t>14</t>
    </r>
  </si>
  <si>
    <r>
      <t xml:space="preserve">16  </t>
    </r>
    <r>
      <rPr>
        <sz val="11"/>
        <color rgb="FFFFFFFF"/>
        <rFont val="Calibri"/>
        <family val="2"/>
      </rPr>
      <t>15</t>
    </r>
  </si>
  <si>
    <r>
      <t xml:space="preserve">17  </t>
    </r>
    <r>
      <rPr>
        <sz val="11"/>
        <color rgb="FFFFFFFF"/>
        <rFont val="Calibri"/>
        <family val="2"/>
      </rPr>
      <t>16</t>
    </r>
  </si>
  <si>
    <t>© Hillsport Media Ltd</t>
  </si>
  <si>
    <r>
      <t xml:space="preserve">1 </t>
    </r>
    <r>
      <rPr>
        <sz val="11"/>
        <color rgb="FFFFFFFF"/>
        <rFont val="Calibri"/>
        <family val="2"/>
      </rPr>
      <t>1</t>
    </r>
  </si>
  <si>
    <r>
      <t xml:space="preserve">2  </t>
    </r>
    <r>
      <rPr>
        <sz val="11"/>
        <color rgb="FFFFFFFF"/>
        <rFont val="Calibri"/>
        <family val="2"/>
      </rPr>
      <t>BYE</t>
    </r>
  </si>
  <si>
    <r>
      <t xml:space="preserve">5  </t>
    </r>
    <r>
      <rPr>
        <sz val="11"/>
        <color rgb="FFFFFFFF"/>
        <rFont val="Calibri"/>
        <family val="2"/>
      </rPr>
      <t>4</t>
    </r>
  </si>
  <si>
    <r>
      <t xml:space="preserve">8  </t>
    </r>
    <r>
      <rPr>
        <sz val="11"/>
        <color rgb="FFFFFFFF"/>
        <rFont val="Calibri"/>
        <family val="2"/>
      </rPr>
      <t>7</t>
    </r>
  </si>
  <si>
    <r>
      <t xml:space="preserve">9  </t>
    </r>
    <r>
      <rPr>
        <sz val="11"/>
        <color rgb="FFFFFFFF"/>
        <rFont val="Calibri"/>
        <family val="2"/>
      </rPr>
      <t>BYE</t>
    </r>
  </si>
  <si>
    <r>
      <t xml:space="preserve">11  </t>
    </r>
    <r>
      <rPr>
        <sz val="11"/>
        <color rgb="FFFFFFFF"/>
        <rFont val="Calibri"/>
        <family val="2"/>
      </rPr>
      <t>10</t>
    </r>
  </si>
  <si>
    <r>
      <t xml:space="preserve">13  </t>
    </r>
    <r>
      <rPr>
        <sz val="11"/>
        <color rgb="FFFFFFFF"/>
        <rFont val="Calibri"/>
        <family val="2"/>
      </rPr>
      <t>12</t>
    </r>
  </si>
  <si>
    <r>
      <t xml:space="preserve">2  </t>
    </r>
    <r>
      <rPr>
        <sz val="11"/>
        <color rgb="FFFFFFFF"/>
        <rFont val="Calibri"/>
        <family val="2"/>
      </rPr>
      <t>2</t>
    </r>
  </si>
  <si>
    <r>
      <t xml:space="preserve">3  </t>
    </r>
    <r>
      <rPr>
        <sz val="11"/>
        <color rgb="FFFFFFFF"/>
        <rFont val="Calibri"/>
        <family val="2"/>
      </rPr>
      <t>3</t>
    </r>
  </si>
  <si>
    <r>
      <t xml:space="preserve">4  </t>
    </r>
    <r>
      <rPr>
        <sz val="11"/>
        <color rgb="FFFFFFFF"/>
        <rFont val="Calibri"/>
        <family val="2"/>
      </rPr>
      <t>4</t>
    </r>
  </si>
  <si>
    <r>
      <t xml:space="preserve">5  </t>
    </r>
    <r>
      <rPr>
        <sz val="11"/>
        <color rgb="FFFFFFFF"/>
        <rFont val="Calibri"/>
        <family val="2"/>
      </rPr>
      <t>BYE</t>
    </r>
  </si>
  <si>
    <r>
      <t xml:space="preserve">9  </t>
    </r>
    <r>
      <rPr>
        <sz val="11"/>
        <color rgb="FFFFFFFF"/>
        <rFont val="Calibri"/>
        <family val="2"/>
      </rPr>
      <t>8</t>
    </r>
  </si>
  <si>
    <r>
      <t xml:space="preserve">10  </t>
    </r>
    <r>
      <rPr>
        <sz val="11"/>
        <color rgb="FFFFFFFF"/>
        <rFont val="Calibri"/>
        <family val="2"/>
      </rPr>
      <t>9</t>
    </r>
  </si>
  <si>
    <r>
      <t xml:space="preserve">12  </t>
    </r>
    <r>
      <rPr>
        <sz val="11"/>
        <color rgb="FFFFFFFF"/>
        <rFont val="Calibri"/>
        <family val="2"/>
      </rPr>
      <t>12</t>
    </r>
  </si>
  <si>
    <r>
      <t xml:space="preserve">13  </t>
    </r>
    <r>
      <rPr>
        <sz val="11"/>
        <color rgb="FFFFFFFF"/>
        <rFont val="Calibri"/>
        <family val="2"/>
      </rPr>
      <t>13</t>
    </r>
  </si>
  <si>
    <r>
      <t xml:space="preserve">14  </t>
    </r>
    <r>
      <rPr>
        <sz val="11"/>
        <color rgb="FFFFFFFF"/>
        <rFont val="Calibri"/>
        <family val="2"/>
      </rPr>
      <t>14</t>
    </r>
  </si>
  <si>
    <r>
      <t xml:space="preserve">15  </t>
    </r>
    <r>
      <rPr>
        <sz val="11"/>
        <color rgb="FFFFFFFF"/>
        <rFont val="Calibri"/>
        <family val="2"/>
      </rPr>
      <t>BYE</t>
    </r>
  </si>
  <si>
    <r>
      <t xml:space="preserve">3  </t>
    </r>
    <r>
      <rPr>
        <sz val="11"/>
        <color rgb="FFFFFFFF"/>
        <rFont val="Calibri"/>
        <family val="2"/>
      </rPr>
      <t>BYE</t>
    </r>
  </si>
  <si>
    <r>
      <t xml:space="preserve">10  </t>
    </r>
    <r>
      <rPr>
        <sz val="11"/>
        <color theme="0"/>
        <rFont val="Calibri"/>
        <family val="2"/>
      </rPr>
      <t>BYE</t>
    </r>
  </si>
  <si>
    <r>
      <t xml:space="preserve">4  </t>
    </r>
    <r>
      <rPr>
        <sz val="11"/>
        <color rgb="FFFFFFFF"/>
        <rFont val="Calibri"/>
        <family val="2"/>
      </rPr>
      <t>BYE</t>
    </r>
  </si>
  <si>
    <r>
      <t xml:space="preserve">11  </t>
    </r>
    <r>
      <rPr>
        <sz val="11"/>
        <color theme="0"/>
        <rFont val="Calibri"/>
        <family val="2"/>
      </rPr>
      <t>10</t>
    </r>
  </si>
  <si>
    <r>
      <t xml:space="preserve">5  </t>
    </r>
    <r>
      <rPr>
        <sz val="11"/>
        <color rgb="FFFFFFFF"/>
        <rFont val="Calibri"/>
        <family val="2"/>
      </rPr>
      <t>5</t>
    </r>
  </si>
  <si>
    <r>
      <t xml:space="preserve">6  </t>
    </r>
    <r>
      <rPr>
        <sz val="11"/>
        <color rgb="FFFFFFFF"/>
        <rFont val="Calibri"/>
        <family val="2"/>
      </rPr>
      <t>6</t>
    </r>
  </si>
  <si>
    <r>
      <t xml:space="preserve">7  </t>
    </r>
    <r>
      <rPr>
        <sz val="11"/>
        <color rgb="FFFFFFFF"/>
        <rFont val="Calibri"/>
        <family val="2"/>
      </rPr>
      <t>BYE</t>
    </r>
  </si>
  <si>
    <r>
      <t xml:space="preserve">16  </t>
    </r>
    <r>
      <rPr>
        <sz val="11"/>
        <color rgb="FFFFFFFF"/>
        <rFont val="Calibri"/>
        <family val="2"/>
      </rPr>
      <t>BYE</t>
    </r>
  </si>
  <si>
    <r>
      <t xml:space="preserve">17  </t>
    </r>
    <r>
      <rPr>
        <sz val="11"/>
        <color rgb="FFFFFFFF"/>
        <rFont val="Calibri"/>
        <family val="2"/>
      </rPr>
      <t>15</t>
    </r>
  </si>
  <si>
    <r>
      <t xml:space="preserve">1 </t>
    </r>
    <r>
      <rPr>
        <sz val="11"/>
        <color theme="0"/>
        <rFont val="Calibri"/>
        <family val="2"/>
      </rPr>
      <t>1</t>
    </r>
  </si>
  <si>
    <r>
      <t xml:space="preserve">2  </t>
    </r>
    <r>
      <rPr>
        <sz val="11"/>
        <color theme="0"/>
        <rFont val="Calibri"/>
        <family val="2"/>
      </rPr>
      <t>2</t>
    </r>
  </si>
  <si>
    <r>
      <t xml:space="preserve">3  </t>
    </r>
    <r>
      <rPr>
        <sz val="11"/>
        <color theme="0"/>
        <rFont val="Calibri"/>
        <family val="2"/>
      </rPr>
      <t>3</t>
    </r>
  </si>
  <si>
    <r>
      <t xml:space="preserve">4  </t>
    </r>
    <r>
      <rPr>
        <sz val="11"/>
        <color theme="0"/>
        <rFont val="Calibri"/>
        <family val="2"/>
      </rPr>
      <t>4</t>
    </r>
  </si>
  <si>
    <r>
      <t xml:space="preserve">5  </t>
    </r>
    <r>
      <rPr>
        <sz val="11"/>
        <color theme="0"/>
        <rFont val="Calibri"/>
        <family val="2"/>
      </rPr>
      <t>5</t>
    </r>
  </si>
  <si>
    <r>
      <t xml:space="preserve">6  </t>
    </r>
    <r>
      <rPr>
        <sz val="11"/>
        <color theme="0"/>
        <rFont val="Calibri"/>
        <family val="2"/>
      </rPr>
      <t>BYE</t>
    </r>
  </si>
  <si>
    <r>
      <t xml:space="preserve">8  </t>
    </r>
    <r>
      <rPr>
        <sz val="11"/>
        <color theme="0"/>
        <rFont val="Calibri"/>
        <family val="2"/>
      </rPr>
      <t>7</t>
    </r>
  </si>
  <si>
    <r>
      <t xml:space="preserve">9  </t>
    </r>
    <r>
      <rPr>
        <sz val="11"/>
        <color theme="0"/>
        <rFont val="Calibri"/>
        <family val="2"/>
      </rPr>
      <t>8</t>
    </r>
  </si>
  <si>
    <r>
      <t xml:space="preserve">10  </t>
    </r>
    <r>
      <rPr>
        <sz val="11"/>
        <color theme="0"/>
        <rFont val="Calibri"/>
        <family val="2"/>
      </rPr>
      <t>9</t>
    </r>
  </si>
  <si>
    <r>
      <t xml:space="preserve">12  </t>
    </r>
    <r>
      <rPr>
        <sz val="11"/>
        <color theme="0"/>
        <rFont val="Calibri"/>
        <family val="2"/>
      </rPr>
      <t>11</t>
    </r>
  </si>
  <si>
    <r>
      <t xml:space="preserve">14  </t>
    </r>
    <r>
      <rPr>
        <sz val="11"/>
        <color theme="0"/>
        <rFont val="Calibri"/>
        <family val="2"/>
      </rPr>
      <t>13</t>
    </r>
  </si>
  <si>
    <r>
      <t xml:space="preserve">15  </t>
    </r>
    <r>
      <rPr>
        <sz val="11"/>
        <color theme="0"/>
        <rFont val="Calibri"/>
        <family val="2"/>
      </rPr>
      <t>14</t>
    </r>
  </si>
  <si>
    <r>
      <t xml:space="preserve">16  </t>
    </r>
    <r>
      <rPr>
        <sz val="11"/>
        <color theme="0"/>
        <rFont val="Calibri"/>
        <family val="2"/>
      </rPr>
      <t>15</t>
    </r>
  </si>
  <si>
    <r>
      <t xml:space="preserve">17  </t>
    </r>
    <r>
      <rPr>
        <sz val="11"/>
        <color theme="0"/>
        <rFont val="Calibri"/>
        <family val="2"/>
      </rPr>
      <t>16</t>
    </r>
  </si>
  <si>
    <t>Ben POLLACK</t>
  </si>
  <si>
    <t>Ollie DEVOTO</t>
  </si>
  <si>
    <t>Noah FLESCH</t>
  </si>
  <si>
    <t>Peyton WALL</t>
  </si>
  <si>
    <t>Tim SWIEL</t>
  </si>
  <si>
    <t>Mitch SHORT</t>
  </si>
  <si>
    <t>Liam FLETCHER</t>
  </si>
  <si>
    <t>Ignacio PECULO</t>
  </si>
  <si>
    <t>Will VAKALAHI</t>
  </si>
  <si>
    <t>Hamish BAIN</t>
  </si>
  <si>
    <t>Tavius SKYORA-MATTHESS</t>
  </si>
  <si>
    <t>Jake KINNEEVEAUK</t>
  </si>
  <si>
    <t>Matthew OWORU</t>
  </si>
  <si>
    <t>Aiden KERR</t>
  </si>
  <si>
    <t>Tomas MALANOS</t>
  </si>
  <si>
    <t>Marcos ELICAGARAY</t>
  </si>
  <si>
    <t>Tomas CUBILLA</t>
  </si>
  <si>
    <t>Martin ELIAS</t>
  </si>
  <si>
    <t>Ma'ake MUTI</t>
  </si>
  <si>
    <t>Isaac BALES</t>
  </si>
  <si>
    <t>Tomas BEKERMAN</t>
  </si>
  <si>
    <t>Mauro REBUSSONE</t>
  </si>
  <si>
    <t>Ronan FOLEY</t>
  </si>
  <si>
    <t>Marques FUALA'AU</t>
  </si>
  <si>
    <t>Cooper COATS</t>
  </si>
  <si>
    <t>Xavier MIGNOT</t>
  </si>
  <si>
    <t>Nikolai FOLIAKI</t>
  </si>
  <si>
    <t>Isaac TE TAMAKI</t>
  </si>
  <si>
    <t>Dalton MUSSELMAN</t>
  </si>
  <si>
    <t>Ruben DE HAAS</t>
  </si>
  <si>
    <t>Tyler MATCHEM</t>
  </si>
  <si>
    <t>Kaden DUGUID</t>
  </si>
  <si>
    <t>Cian DARLING</t>
  </si>
  <si>
    <t>Aidan KING</t>
  </si>
  <si>
    <t>Jonah MAU'U</t>
  </si>
  <si>
    <t>Abe TURPEN</t>
  </si>
  <si>
    <t>Owen SHEEHY</t>
  </si>
  <si>
    <t>Steffan HUGHES</t>
  </si>
  <si>
    <t>Declan O'LOUGHLIN</t>
  </si>
  <si>
    <t>John LeFEVRE</t>
  </si>
  <si>
    <t>Iseki KAVA</t>
  </si>
  <si>
    <t>Tristan COLE</t>
  </si>
  <si>
    <t>Robert MAPA</t>
  </si>
  <si>
    <t>Nick CHAN</t>
  </si>
  <si>
    <t>Matias JENSEN</t>
  </si>
  <si>
    <t>Vaughen ISAACS</t>
  </si>
  <si>
    <t>Christian LEALI'IFANO</t>
  </si>
  <si>
    <t>Gonzalo BERTRANOU</t>
  </si>
  <si>
    <t>Patrick BEATTIE</t>
  </si>
  <si>
    <t>Cronan GLEESON</t>
  </si>
  <si>
    <t>Declan LEANEY</t>
  </si>
  <si>
    <t>Mike SOSENE-FEAGAI</t>
  </si>
  <si>
    <t>Ben SUGARS</t>
  </si>
  <si>
    <t>Lucas BUR</t>
  </si>
  <si>
    <t>Mike WYNYARD</t>
  </si>
  <si>
    <t>Tim ANSTEE</t>
  </si>
  <si>
    <t>Ben HOUSTON</t>
  </si>
  <si>
    <t>Ed TIMPSON</t>
  </si>
  <si>
    <t>Nick JOOSTE</t>
  </si>
  <si>
    <t>Tavite LOPETI</t>
  </si>
  <si>
    <t>Inoke WAQAVESI</t>
  </si>
  <si>
    <t>Richard JUDD</t>
  </si>
  <si>
    <t>Aidan KONJA</t>
  </si>
  <si>
    <t>Alejandro PRADILLO</t>
  </si>
  <si>
    <t>Brook TO'OMALATAI</t>
  </si>
  <si>
    <t>Liki CHAN-TUNG</t>
  </si>
  <si>
    <t>Shilo KLEIN</t>
  </si>
  <si>
    <t>Jed HOLLOWAY</t>
  </si>
  <si>
    <t>Brad WILKIN</t>
  </si>
  <si>
    <t>Jimmy HOKAFONU</t>
  </si>
  <si>
    <t>Malachi ESDALE</t>
  </si>
  <si>
    <t>Calvin LIULAMAGA</t>
  </si>
  <si>
    <t>Jamie ARMSTRONG</t>
  </si>
  <si>
    <t>Eddie FOUCHE</t>
  </si>
  <si>
    <t>Brock GALLAGHER</t>
  </si>
  <si>
    <t>Njabulo GUMEDE</t>
  </si>
  <si>
    <t>Dewald KOTZE</t>
  </si>
  <si>
    <t>Jesse MacKAIL</t>
  </si>
  <si>
    <t>Kerron VAN VUUREN</t>
  </si>
  <si>
    <t>Malembe MPOFU</t>
  </si>
  <si>
    <t>OJ NOA</t>
  </si>
  <si>
    <t>Nic BENN</t>
  </si>
  <si>
    <t>Tielu SAGALA</t>
  </si>
  <si>
    <t>Jordan TRAINOR</t>
  </si>
  <si>
    <t>Kyle BROWN</t>
  </si>
  <si>
    <t>Cole SEMU</t>
  </si>
  <si>
    <t>D'Angelo LEUILA</t>
  </si>
  <si>
    <t>Sam REIMER</t>
  </si>
  <si>
    <t>Tonga KOFE</t>
  </si>
  <si>
    <t>Tesimale NIUPULUSU</t>
  </si>
  <si>
    <t>Aki SEIULI</t>
  </si>
  <si>
    <t>Liam COLTMAN</t>
  </si>
  <si>
    <t>Gavin THORNBURY</t>
  </si>
  <si>
    <t>Mason BARKER</t>
  </si>
  <si>
    <t>Sione LATU</t>
  </si>
  <si>
    <t>Tamarau McGAHAN</t>
  </si>
  <si>
    <t>Michael MA'AFU</t>
  </si>
  <si>
    <t>Koby BAKER</t>
  </si>
  <si>
    <t>Lautaro SOTO-ANSAY</t>
  </si>
  <si>
    <t>Federico GUTIERREZ</t>
  </si>
  <si>
    <t>Calvin IHRIG</t>
  </si>
  <si>
    <t>Koi Koi NELLIGAN</t>
  </si>
  <si>
    <t>incl ATL*</t>
  </si>
  <si>
    <t>Remsy LEMISIO</t>
  </si>
  <si>
    <t>Papa MATELAU</t>
  </si>
  <si>
    <t>Lleyton DELZELL</t>
  </si>
  <si>
    <t>1R</t>
  </si>
  <si>
    <t>3R</t>
  </si>
  <si>
    <t>2R</t>
  </si>
  <si>
    <r>
      <t>3</t>
    </r>
    <r>
      <rPr>
        <b/>
        <sz val="11"/>
        <color rgb="FFFF0000"/>
        <rFont val="Calibri"/>
        <family val="2"/>
      </rPr>
      <t>RC</t>
    </r>
  </si>
  <si>
    <t>4R</t>
  </si>
  <si>
    <r>
      <t>6</t>
    </r>
    <r>
      <rPr>
        <b/>
        <sz val="11"/>
        <color rgb="FFFFFF00"/>
        <rFont val="Calibri"/>
        <family val="2"/>
      </rPr>
      <t>YC</t>
    </r>
  </si>
  <si>
    <t>7R</t>
  </si>
  <si>
    <t>9R</t>
  </si>
  <si>
    <t>12R</t>
  </si>
  <si>
    <t>13R</t>
  </si>
  <si>
    <t>R</t>
  </si>
  <si>
    <t>6R</t>
  </si>
  <si>
    <t>13 - DEBUT</t>
  </si>
  <si>
    <t>15R</t>
  </si>
  <si>
    <t>Sam DAVIES</t>
  </si>
  <si>
    <t>R - DEBUT</t>
  </si>
  <si>
    <t>12R - DEBUT</t>
  </si>
  <si>
    <t>14 - DEBUT</t>
  </si>
  <si>
    <t>11R - DEBUT</t>
  </si>
  <si>
    <r>
      <t>12R</t>
    </r>
    <r>
      <rPr>
        <b/>
        <sz val="11"/>
        <color rgb="FFFFFF00"/>
        <rFont val="Calibri"/>
        <family val="2"/>
      </rPr>
      <t>YC</t>
    </r>
    <r>
      <rPr>
        <b/>
        <sz val="11"/>
        <color rgb="FFFFFFFF"/>
        <rFont val="Calibri"/>
        <family val="2"/>
      </rPr>
      <t xml:space="preserve"> - DEBUT</t>
    </r>
  </si>
  <si>
    <t>10 - DEBUT</t>
  </si>
  <si>
    <t>1R - DEBUT</t>
  </si>
  <si>
    <t>5 - DEBUT</t>
  </si>
  <si>
    <t>4R - DEBUT</t>
  </si>
  <si>
    <t>8 - DEBUT</t>
  </si>
  <si>
    <t>Joe APIKOTOA</t>
  </si>
  <si>
    <t>Ethan HOWARD</t>
  </si>
  <si>
    <t>2R - DEBUT</t>
  </si>
  <si>
    <t>Shawn CLARK</t>
  </si>
  <si>
    <t>Sam GOLLA</t>
  </si>
  <si>
    <r>
      <t>3R</t>
    </r>
    <r>
      <rPr>
        <b/>
        <sz val="11"/>
        <color rgb="FFFFFF00"/>
        <rFont val="Calibri"/>
        <family val="2"/>
      </rPr>
      <t>YC</t>
    </r>
  </si>
  <si>
    <t>Makeen ALIKHAN</t>
  </si>
  <si>
    <t>7 - DEBUT</t>
  </si>
  <si>
    <t>Karl KEANE</t>
  </si>
  <si>
    <t>9 - DEBUT</t>
  </si>
  <si>
    <t>Line LATU</t>
  </si>
  <si>
    <t>10R - DEBUT</t>
  </si>
  <si>
    <t>James TIDWELL</t>
  </si>
  <si>
    <t>11 - DEBUT</t>
  </si>
  <si>
    <t>Erich STORTI</t>
  </si>
  <si>
    <t>Ashawnty STAPLES FLOWERS</t>
  </si>
  <si>
    <t>14R - DEBUT</t>
  </si>
  <si>
    <t>15 - DEBUT</t>
  </si>
  <si>
    <t>Alejandro MARTINEZ TAPIA</t>
  </si>
  <si>
    <t>Colin TURNER</t>
  </si>
  <si>
    <t>Carlo DE NYSSCHEN</t>
  </si>
  <si>
    <t>Watson FILIKITONGA</t>
  </si>
  <si>
    <t>EJ FREEMAN</t>
  </si>
  <si>
    <t>3R - DEBUT</t>
  </si>
  <si>
    <r>
      <t>5</t>
    </r>
    <r>
      <rPr>
        <b/>
        <sz val="11"/>
        <color rgb="FFFFFF00"/>
        <rFont val="Calibri"/>
        <family val="2"/>
      </rPr>
      <t>YC</t>
    </r>
  </si>
  <si>
    <t>Kelian GALLETIER</t>
  </si>
  <si>
    <t>8R</t>
  </si>
  <si>
    <r>
      <t>8</t>
    </r>
    <r>
      <rPr>
        <b/>
        <sz val="11"/>
        <color rgb="FFFFFF00"/>
        <rFont val="Calibri"/>
        <family val="2"/>
      </rPr>
      <t>YC</t>
    </r>
  </si>
  <si>
    <t>10R</t>
  </si>
  <si>
    <r>
      <t>R</t>
    </r>
    <r>
      <rPr>
        <b/>
        <sz val="11"/>
        <color rgb="FFFFFF00"/>
        <rFont val="Calibri"/>
        <family val="2"/>
      </rPr>
      <t>YC</t>
    </r>
  </si>
  <si>
    <r>
      <t>4R</t>
    </r>
    <r>
      <rPr>
        <b/>
        <sz val="11"/>
        <color rgb="FFFFFF00"/>
        <rFont val="Calibri"/>
        <family val="2"/>
      </rPr>
      <t>YC</t>
    </r>
  </si>
  <si>
    <t>Michael SCOTT</t>
  </si>
  <si>
    <t>Sam TUIFUA</t>
  </si>
  <si>
    <t>5R - DEBUT</t>
  </si>
  <si>
    <r>
      <t>5R</t>
    </r>
    <r>
      <rPr>
        <b/>
        <sz val="11"/>
        <color rgb="FFFFFF00"/>
        <rFont val="Calibri"/>
        <family val="2"/>
      </rPr>
      <t>YC</t>
    </r>
    <r>
      <rPr>
        <b/>
        <sz val="11"/>
        <color theme="0"/>
        <rFont val="Calibri"/>
        <family val="2"/>
      </rPr>
      <t xml:space="preserve"> - DEBUT</t>
    </r>
  </si>
  <si>
    <t>12 - DEBUT</t>
  </si>
  <si>
    <r>
      <t>14</t>
    </r>
    <r>
      <rPr>
        <b/>
        <sz val="11"/>
        <color rgb="FFFFFF00"/>
        <rFont val="Calibri"/>
        <family val="2"/>
      </rPr>
      <t>YCYC</t>
    </r>
    <r>
      <rPr>
        <b/>
        <sz val="11"/>
        <color rgb="FFFF0000"/>
        <rFont val="Calibri"/>
        <family val="2"/>
      </rPr>
      <t>RC</t>
    </r>
  </si>
  <si>
    <t>Jonah DIETENBERGER</t>
  </si>
  <si>
    <t>5R</t>
  </si>
  <si>
    <t>6R - DEBUT</t>
  </si>
  <si>
    <t>7R - DEBUT</t>
  </si>
  <si>
    <t>9R - DEBUT</t>
  </si>
  <si>
    <t>Cameron GERLACH</t>
  </si>
  <si>
    <t>Maliu NIUAFE</t>
  </si>
  <si>
    <t>Billy MEAKES</t>
  </si>
  <si>
    <t>Sam CAIRD</t>
  </si>
  <si>
    <r>
      <t>6</t>
    </r>
    <r>
      <rPr>
        <b/>
        <sz val="11"/>
        <color rgb="FFFF0000"/>
        <rFont val="Calibri"/>
        <family val="2"/>
      </rPr>
      <t>RC</t>
    </r>
  </si>
  <si>
    <t>Joe JOHNSTON</t>
  </si>
  <si>
    <t>Geronimo GOMEZ VARA</t>
  </si>
  <si>
    <t>Harrison BOYLE</t>
  </si>
  <si>
    <r>
      <t>14</t>
    </r>
    <r>
      <rPr>
        <b/>
        <sz val="11"/>
        <color rgb="FFFFFF00"/>
        <rFont val="Calibri"/>
        <family val="2"/>
      </rPr>
      <t>YC</t>
    </r>
  </si>
  <si>
    <t>Simon-Peter TOLEAFOA</t>
  </si>
  <si>
    <t>Connal McINERNEY</t>
  </si>
  <si>
    <t>Matt CARRION</t>
  </si>
  <si>
    <t>Kaipono KAYOSHI</t>
  </si>
  <si>
    <t>UR</t>
  </si>
  <si>
    <t>Noah BAIN</t>
  </si>
  <si>
    <t>Josiah MORRA</t>
  </si>
  <si>
    <t>4 - DEBUT</t>
  </si>
  <si>
    <r>
      <t>8R</t>
    </r>
    <r>
      <rPr>
        <b/>
        <sz val="11"/>
        <color rgb="FFFFFF00"/>
        <rFont val="Calibri"/>
        <family val="2"/>
      </rPr>
      <t>YC</t>
    </r>
  </si>
  <si>
    <t>Juan Pablo ZEISS</t>
  </si>
  <si>
    <t>Mika KRUSE</t>
  </si>
  <si>
    <t>14R</t>
  </si>
  <si>
    <t>Puna VULI</t>
  </si>
  <si>
    <t>Mikey GRANDY</t>
  </si>
  <si>
    <t>Conner MOONEYHAM</t>
  </si>
  <si>
    <t>Alex MAUGHAN</t>
  </si>
  <si>
    <t>Tevita TAMEILAU</t>
  </si>
  <si>
    <t>Alesana POHLA-MURRAY</t>
  </si>
  <si>
    <r>
      <t>4</t>
    </r>
    <r>
      <rPr>
        <b/>
        <sz val="11"/>
        <color rgb="FFFFFF00"/>
        <rFont val="Calibri"/>
        <family val="2"/>
      </rPr>
      <t>YC</t>
    </r>
  </si>
  <si>
    <t>Rufus McLEAN</t>
  </si>
  <si>
    <t>Ezekiel LINDENMUTH</t>
  </si>
  <si>
    <t>11R</t>
  </si>
  <si>
    <r>
      <t>R</t>
    </r>
    <r>
      <rPr>
        <b/>
        <sz val="11"/>
        <color rgb="FFFFFF00"/>
        <rFont val="Calibri"/>
        <family val="2"/>
      </rPr>
      <t>YCYC</t>
    </r>
    <r>
      <rPr>
        <b/>
        <sz val="11"/>
        <color rgb="FFFF0000"/>
        <rFont val="Calibri"/>
        <family val="2"/>
      </rPr>
      <t>RC</t>
    </r>
  </si>
  <si>
    <r>
      <t>7</t>
    </r>
    <r>
      <rPr>
        <b/>
        <sz val="11"/>
        <color rgb="FFFFFF00"/>
        <rFont val="Calibri"/>
        <family val="2"/>
      </rPr>
      <t>YC</t>
    </r>
  </si>
  <si>
    <t>Tau KOLOAMATANGI</t>
  </si>
  <si>
    <t>2R - 100TH</t>
  </si>
  <si>
    <t>Blake MAKIRI</t>
  </si>
  <si>
    <r>
      <t>4</t>
    </r>
    <r>
      <rPr>
        <b/>
        <sz val="11"/>
        <color rgb="FFFFFF00"/>
        <rFont val="Calibri"/>
        <family val="2"/>
      </rPr>
      <t>YC</t>
    </r>
    <r>
      <rPr>
        <b/>
        <sz val="11"/>
        <color rgb="FFFFFFFF"/>
        <rFont val="Calibri"/>
        <family val="2"/>
      </rPr>
      <t xml:space="preserve"> - 50th</t>
    </r>
  </si>
  <si>
    <r>
      <t>6R</t>
    </r>
    <r>
      <rPr>
        <b/>
        <sz val="11"/>
        <color rgb="FFFFFF00"/>
        <rFont val="Calibri"/>
        <family val="2"/>
      </rPr>
      <t>YC</t>
    </r>
  </si>
  <si>
    <t>Ishma-eel SAFODIEN</t>
  </si>
  <si>
    <r>
      <t>1R</t>
    </r>
    <r>
      <rPr>
        <b/>
        <sz val="11"/>
        <color rgb="FFFFFF00"/>
        <rFont val="Calibri"/>
        <family val="2"/>
      </rPr>
      <t>YC</t>
    </r>
  </si>
  <si>
    <r>
      <t>11</t>
    </r>
    <r>
      <rPr>
        <b/>
        <sz val="11"/>
        <color rgb="FFFFFF00"/>
        <rFont val="Calibri"/>
        <family val="2"/>
      </rPr>
      <t>YC</t>
    </r>
  </si>
  <si>
    <r>
      <t>15</t>
    </r>
    <r>
      <rPr>
        <b/>
        <sz val="11"/>
        <color rgb="FFFFFF00"/>
        <rFont val="Calibri"/>
        <family val="2"/>
      </rPr>
      <t>YC</t>
    </r>
  </si>
  <si>
    <t>Emerson PRIOR</t>
  </si>
  <si>
    <r>
      <t>10</t>
    </r>
    <r>
      <rPr>
        <b/>
        <sz val="11"/>
        <color rgb="FFFFFF00"/>
        <rFont val="Calibri"/>
        <family val="2"/>
      </rPr>
      <t>YC</t>
    </r>
    <r>
      <rPr>
        <b/>
        <sz val="11"/>
        <color rgb="FFFFFFFF"/>
        <rFont val="Calibri"/>
        <family val="2"/>
      </rPr>
      <t xml:space="preserve"> - DEBUT</t>
    </r>
  </si>
  <si>
    <t>Cassh MALUIA</t>
  </si>
  <si>
    <t>Juan Dee OLIVER</t>
  </si>
  <si>
    <r>
      <t>R</t>
    </r>
    <r>
      <rPr>
        <b/>
        <sz val="11"/>
        <color rgb="FFFF0000"/>
        <rFont val="Calibri"/>
        <family val="2"/>
      </rPr>
      <t>RC</t>
    </r>
  </si>
  <si>
    <t>15R - DEBUT</t>
  </si>
  <si>
    <t>Chris HILSENBECK</t>
  </si>
  <si>
    <t>Brock WEBSTER</t>
  </si>
  <si>
    <t>8R - DEBUT</t>
  </si>
  <si>
    <t>Nick GRIGG</t>
  </si>
  <si>
    <t>Reid DAVIS</t>
  </si>
  <si>
    <r>
      <t>12</t>
    </r>
    <r>
      <rPr>
        <b/>
        <sz val="11"/>
        <color rgb="FFFF0000"/>
        <rFont val="Calibri"/>
        <family val="2"/>
      </rPr>
      <t>RC</t>
    </r>
  </si>
  <si>
    <t>Rhian STOWERS</t>
  </si>
  <si>
    <r>
      <t>6</t>
    </r>
    <r>
      <rPr>
        <b/>
        <sz val="11"/>
        <color rgb="FFFFFF00"/>
        <rFont val="Calibri"/>
        <family val="2"/>
      </rPr>
      <t>YCYC</t>
    </r>
    <r>
      <rPr>
        <b/>
        <sz val="11"/>
        <color rgb="FFFF0000"/>
        <rFont val="Calibri"/>
        <family val="2"/>
      </rPr>
      <t>RC</t>
    </r>
  </si>
  <si>
    <t>Jone KOROIDUADUA</t>
  </si>
  <si>
    <t>Jack REEVES</t>
  </si>
  <si>
    <r>
      <t>1</t>
    </r>
    <r>
      <rPr>
        <b/>
        <sz val="11"/>
        <color rgb="FFFFFF00"/>
        <rFont val="Calibri"/>
        <family val="2"/>
      </rPr>
      <t>YC</t>
    </r>
  </si>
  <si>
    <t>Faletol PENI</t>
  </si>
  <si>
    <r>
      <t>11R</t>
    </r>
    <r>
      <rPr>
        <b/>
        <sz val="11"/>
        <color rgb="FFFFFF00"/>
        <rFont val="Calibri"/>
        <family val="2"/>
      </rPr>
      <t>YC</t>
    </r>
  </si>
  <si>
    <r>
      <t>13</t>
    </r>
    <r>
      <rPr>
        <b/>
        <sz val="11"/>
        <color rgb="FFFFFF00"/>
        <rFont val="Calibri"/>
        <family val="2"/>
      </rPr>
      <t>YC</t>
    </r>
  </si>
  <si>
    <r>
      <t>2R</t>
    </r>
    <r>
      <rPr>
        <b/>
        <sz val="11"/>
        <color rgb="FFFFFF00"/>
        <rFont val="Calibri"/>
        <family val="2"/>
      </rPr>
      <t>YC</t>
    </r>
  </si>
  <si>
    <t>Franco VAN DEN BERG</t>
  </si>
  <si>
    <r>
      <t>R</t>
    </r>
    <r>
      <rPr>
        <b/>
        <sz val="11"/>
        <color rgb="FFFFFF00"/>
        <rFont val="Calibri"/>
        <family val="2"/>
      </rPr>
      <t>YC</t>
    </r>
    <r>
      <rPr>
        <b/>
        <sz val="11"/>
        <color rgb="FFFFFFFF"/>
        <rFont val="Calibri"/>
        <family val="2"/>
      </rPr>
      <t xml:space="preserve"> - DEBUT</t>
    </r>
  </si>
  <si>
    <t>Sean NOLAN</t>
  </si>
  <si>
    <t>Kyle STEEVES</t>
  </si>
  <si>
    <t xml:space="preserve"> R - DEBUT</t>
  </si>
  <si>
    <t>RYC</t>
  </si>
  <si>
    <r>
      <rPr>
        <b/>
        <sz val="11"/>
        <color theme="0"/>
        <rFont val="Calibri"/>
        <family val="2"/>
      </rPr>
      <t>3R</t>
    </r>
    <r>
      <rPr>
        <b/>
        <sz val="11"/>
        <color rgb="FFFFFF00"/>
        <rFont val="Calibri"/>
        <family val="2"/>
      </rPr>
      <t>YC</t>
    </r>
  </si>
  <si>
    <r>
      <t>12</t>
    </r>
    <r>
      <rPr>
        <b/>
        <sz val="11"/>
        <color rgb="FFFFFF00"/>
        <rFont val="Calibri"/>
        <family val="2"/>
      </rPr>
      <t>YC</t>
    </r>
  </si>
  <si>
    <t>Javon CAMP-VILLALOVOS</t>
  </si>
  <si>
    <t>Tinashe MUCHENA</t>
  </si>
  <si>
    <t>12R - 50TH</t>
  </si>
  <si>
    <t>O</t>
  </si>
  <si>
    <r>
      <t>9</t>
    </r>
    <r>
      <rPr>
        <b/>
        <sz val="11"/>
        <color rgb="FFFFFF00"/>
        <rFont val="Calibri"/>
        <family val="2"/>
      </rPr>
      <t>YC</t>
    </r>
  </si>
  <si>
    <t>Rhys MITCHELL</t>
  </si>
  <si>
    <r>
      <t>5R</t>
    </r>
    <r>
      <rPr>
        <b/>
        <sz val="11"/>
        <color rgb="FFFFFF00"/>
        <rFont val="Calibri"/>
        <family val="2"/>
      </rPr>
      <t>YC</t>
    </r>
  </si>
  <si>
    <r>
      <t>9</t>
    </r>
    <r>
      <rPr>
        <b/>
        <sz val="11"/>
        <color rgb="FFFFFF00"/>
        <rFont val="Calibri"/>
        <family val="2"/>
      </rPr>
      <t>YCYC</t>
    </r>
    <r>
      <rPr>
        <b/>
        <sz val="11"/>
        <color rgb="FFFF0000"/>
        <rFont val="Calibri"/>
        <family val="2"/>
      </rPr>
      <t>RC</t>
    </r>
  </si>
  <si>
    <t>Joe REES</t>
  </si>
  <si>
    <t>6R - 50th</t>
  </si>
  <si>
    <t>8 - 50th</t>
  </si>
  <si>
    <t>7 - 50th</t>
  </si>
  <si>
    <t>5R - 50th</t>
  </si>
  <si>
    <t>9R - 50th</t>
  </si>
  <si>
    <t>3R - 50th</t>
  </si>
  <si>
    <t>12 - 50th</t>
  </si>
  <si>
    <r>
      <t>10</t>
    </r>
    <r>
      <rPr>
        <b/>
        <sz val="11"/>
        <color rgb="FFFFFF00"/>
        <rFont val="Calibri"/>
        <family val="2"/>
      </rPr>
      <t>YC</t>
    </r>
  </si>
  <si>
    <t>Zak FARRANCE</t>
  </si>
  <si>
    <r>
      <t>7R</t>
    </r>
    <r>
      <rPr>
        <b/>
        <sz val="11"/>
        <color rgb="FFFFFF00"/>
        <rFont val="Calibri"/>
        <family val="2"/>
      </rPr>
      <t>YC</t>
    </r>
  </si>
  <si>
    <t>7R - 50th</t>
  </si>
  <si>
    <t>Wilton REBOLO</t>
  </si>
  <si>
    <r>
      <t>13R</t>
    </r>
    <r>
      <rPr>
        <b/>
        <sz val="11"/>
        <color rgb="FFFFFF00"/>
        <rFont val="Calibri"/>
        <family val="2"/>
      </rPr>
      <t>YC</t>
    </r>
  </si>
  <si>
    <r>
      <t>9R</t>
    </r>
    <r>
      <rPr>
        <b/>
        <sz val="11"/>
        <color rgb="FFFFFF00"/>
        <rFont val="Calibri"/>
        <family val="2"/>
      </rPr>
      <t>YC</t>
    </r>
  </si>
  <si>
    <r>
      <t>10</t>
    </r>
    <r>
      <rPr>
        <b/>
        <sz val="11"/>
        <color rgb="FFFFFF00"/>
        <rFont val="Calibri"/>
        <family val="2"/>
      </rPr>
      <t>YC</t>
    </r>
    <r>
      <rPr>
        <b/>
        <sz val="11"/>
        <color rgb="FFFF0000"/>
        <rFont val="Calibri"/>
        <family val="2"/>
      </rPr>
      <t>RC</t>
    </r>
  </si>
  <si>
    <t>9 - 100th</t>
  </si>
  <si>
    <r>
      <rPr>
        <b/>
        <sz val="11"/>
        <color theme="0"/>
        <rFont val="Calibri"/>
        <family val="2"/>
      </rPr>
      <t>9</t>
    </r>
    <r>
      <rPr>
        <b/>
        <sz val="11"/>
        <color rgb="FFFF0000"/>
        <rFont val="Calibri"/>
        <family val="2"/>
      </rPr>
      <t>RC</t>
    </r>
  </si>
  <si>
    <t>Dan HOLLINSHEAD</t>
  </si>
  <si>
    <t>Lindsey STEVENS</t>
  </si>
  <si>
    <t>Justus TAVAI</t>
  </si>
  <si>
    <t>Neil TRAINOR</t>
  </si>
  <si>
    <t>Quinton TINDEL</t>
  </si>
  <si>
    <t>Alex HERNANDEZ</t>
  </si>
  <si>
    <t>Taylor KRUMREI</t>
  </si>
  <si>
    <t>3R - 100TH</t>
  </si>
  <si>
    <t>Lance WILLIAMS</t>
  </si>
  <si>
    <r>
      <t>11</t>
    </r>
    <r>
      <rPr>
        <b/>
        <sz val="11"/>
        <color rgb="FFFFFF00"/>
        <rFont val="Calibri"/>
        <family val="2"/>
      </rPr>
      <t>YC</t>
    </r>
    <r>
      <rPr>
        <b/>
        <sz val="11"/>
        <color rgb="FFFF0000"/>
        <rFont val="Calibri"/>
        <family val="2"/>
      </rPr>
      <t>RC</t>
    </r>
  </si>
  <si>
    <t>9YC</t>
  </si>
  <si>
    <t>Vilimoni KOROI</t>
  </si>
  <si>
    <t>Aminae AMIATU-TANOI</t>
  </si>
  <si>
    <t>Darius LAW</t>
  </si>
  <si>
    <t>Emanuel LAI</t>
  </si>
  <si>
    <t>Ronnie McELLIGOTT</t>
  </si>
  <si>
    <t>Nolan TUAMOHELOA</t>
  </si>
  <si>
    <t>Timmy OHLWEIN</t>
  </si>
  <si>
    <r>
      <t>15R</t>
    </r>
    <r>
      <rPr>
        <b/>
        <sz val="11"/>
        <color rgb="FFFFFF00"/>
        <rFont val="Calibri"/>
        <family val="2"/>
      </rPr>
      <t>YC</t>
    </r>
  </si>
  <si>
    <r>
      <t>8</t>
    </r>
    <r>
      <rPr>
        <b/>
        <sz val="11"/>
        <color rgb="FFFF0000"/>
        <rFont val="Calibri"/>
        <family val="2"/>
      </rPr>
      <t>RC</t>
    </r>
  </si>
  <si>
    <t>Corbin SMITH</t>
  </si>
  <si>
    <t>Nick BOYER</t>
  </si>
  <si>
    <r>
      <t>1</t>
    </r>
    <r>
      <rPr>
        <b/>
        <sz val="11"/>
        <color rgb="FFFF0000"/>
        <rFont val="Calibri"/>
        <family val="2"/>
      </rPr>
      <t>RC</t>
    </r>
    <r>
      <rPr>
        <b/>
        <sz val="11"/>
        <color rgb="FFFFFFFF"/>
        <rFont val="Calibri"/>
        <family val="2"/>
      </rPr>
      <t>R</t>
    </r>
  </si>
  <si>
    <t>John POWERS</t>
  </si>
  <si>
    <t>Danny CHRISTENSEN</t>
  </si>
  <si>
    <t>Junior TIME-TAUTUA</t>
  </si>
  <si>
    <t>13R - DEBUT</t>
  </si>
  <si>
    <r>
      <t>5</t>
    </r>
    <r>
      <rPr>
        <b/>
        <sz val="11"/>
        <color rgb="FFFF0000"/>
        <rFont val="Calibri"/>
        <family val="2"/>
      </rPr>
      <t>RC</t>
    </r>
  </si>
  <si>
    <r>
      <t>12R</t>
    </r>
    <r>
      <rPr>
        <b/>
        <sz val="11"/>
        <color rgb="FFFFFF00"/>
        <rFont val="Calibri"/>
        <family val="2"/>
      </rPr>
      <t>YC</t>
    </r>
  </si>
  <si>
    <r>
      <t>13</t>
    </r>
    <r>
      <rPr>
        <b/>
        <sz val="11"/>
        <color rgb="FFFFFF00"/>
        <rFont val="Calibri"/>
        <family val="2"/>
      </rPr>
      <t>YCYC</t>
    </r>
    <r>
      <rPr>
        <b/>
        <sz val="11"/>
        <color rgb="FFFF0000"/>
        <rFont val="Calibri"/>
        <family val="2"/>
      </rPr>
      <t>RC</t>
    </r>
  </si>
  <si>
    <t>Jake NEGRETE</t>
  </si>
  <si>
    <t>Blake PERADA</t>
  </si>
  <si>
    <r>
      <t xml:space="preserve">18  </t>
    </r>
    <r>
      <rPr>
        <sz val="11"/>
        <color theme="0"/>
        <rFont val="Calibri"/>
        <family val="2"/>
      </rPr>
      <t>CSF</t>
    </r>
  </si>
  <si>
    <r>
      <t xml:space="preserve">18  </t>
    </r>
    <r>
      <rPr>
        <sz val="11"/>
        <color rgb="FFFFFFFF"/>
        <rFont val="Calibri"/>
        <family val="2"/>
      </rPr>
      <t>CSF</t>
    </r>
  </si>
  <si>
    <r>
      <t>2</t>
    </r>
    <r>
      <rPr>
        <b/>
        <sz val="11"/>
        <color rgb="FFFFFF00"/>
        <rFont val="Calibri"/>
        <family val="2"/>
      </rPr>
      <t>YC</t>
    </r>
  </si>
  <si>
    <r>
      <t xml:space="preserve">18 </t>
    </r>
    <r>
      <rPr>
        <sz val="11"/>
        <color theme="0"/>
        <rFont val="Calibri"/>
        <family val="2"/>
      </rPr>
      <t>CSF</t>
    </r>
  </si>
  <si>
    <r>
      <t xml:space="preserve">19 </t>
    </r>
    <r>
      <rPr>
        <sz val="11"/>
        <color theme="0"/>
        <rFont val="Calibri"/>
        <family val="2"/>
      </rPr>
      <t>CF</t>
    </r>
  </si>
  <si>
    <r>
      <t xml:space="preserve">19  </t>
    </r>
    <r>
      <rPr>
        <sz val="11"/>
        <color theme="0"/>
        <rFont val="Calibri"/>
        <family val="2"/>
      </rPr>
      <t>CF</t>
    </r>
  </si>
  <si>
    <r>
      <t xml:space="preserve">19  </t>
    </r>
    <r>
      <rPr>
        <sz val="11"/>
        <color rgb="FFFFFFFF"/>
        <rFont val="Calibri"/>
        <family val="2"/>
      </rPr>
      <t>CF</t>
    </r>
  </si>
  <si>
    <r>
      <t xml:space="preserve">20 </t>
    </r>
    <r>
      <rPr>
        <sz val="11"/>
        <color theme="0"/>
        <rFont val="Calibri"/>
        <family val="2"/>
      </rPr>
      <t>FINAL</t>
    </r>
  </si>
  <si>
    <t>HOU (N)</t>
  </si>
  <si>
    <r>
      <t xml:space="preserve">20  </t>
    </r>
    <r>
      <rPr>
        <sz val="11"/>
        <color rgb="FFFFFFFF"/>
        <rFont val="Calibri"/>
        <family val="2"/>
      </rPr>
      <t>FINAL</t>
    </r>
  </si>
  <si>
    <t>NEW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</si>
</sst>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BFBFBF"/>
      <name val="Calibri"/>
      <family val="2"/>
    </font>
    <font>
      <sz val="11"/>
      <color rgb="FFFFFFFF"/>
      <name val="Calibri (Body)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b/>
      <sz val="16"/>
      <color rgb="FFFFFFFF"/>
      <name val="Calibri"/>
      <family val="2"/>
    </font>
    <font>
      <b/>
      <sz val="11"/>
      <color rgb="FFA6A6A6"/>
      <name val="Calibri"/>
      <family val="2"/>
    </font>
    <font>
      <sz val="12"/>
      <color theme="1"/>
      <name val="Calibri"/>
      <family val="2"/>
    </font>
    <font>
      <sz val="12"/>
      <color rgb="FFFFFFFF"/>
      <name val="Calibri"/>
      <family val="2"/>
    </font>
    <font>
      <b/>
      <sz val="18"/>
      <color rgb="FFFF0000"/>
      <name val="Calibri"/>
      <family val="2"/>
    </font>
    <font>
      <sz val="11"/>
      <color rgb="FFFFD966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6"/>
      <color theme="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22"/>
      <color rgb="FFFF0000"/>
      <name val="Calibri"/>
      <family val="2"/>
    </font>
    <font>
      <b/>
      <sz val="11"/>
      <color theme="0" tint="-0.34998626667073579"/>
      <name val="Calibri"/>
      <family val="2"/>
    </font>
    <font>
      <sz val="12"/>
      <color rgb="FF000000"/>
      <name val="Calibri"/>
      <family val="2"/>
    </font>
    <font>
      <b/>
      <sz val="22"/>
      <color rgb="FF92D050"/>
      <name val="Calibri"/>
      <family val="2"/>
    </font>
    <font>
      <b/>
      <sz val="11"/>
      <color rgb="FF92D050"/>
      <name val="Calibri"/>
      <family val="2"/>
    </font>
    <font>
      <b/>
      <sz val="12"/>
      <color rgb="FF000000"/>
      <name val="Calibri"/>
      <family val="2"/>
    </font>
    <font>
      <b/>
      <sz val="22"/>
      <color theme="0"/>
      <name val="Calibri"/>
      <family val="2"/>
    </font>
    <font>
      <b/>
      <sz val="22"/>
      <color rgb="FFFFFF00"/>
      <name val="Calibri"/>
      <family val="2"/>
    </font>
    <font>
      <b/>
      <sz val="11"/>
      <color rgb="FFFFFF00"/>
      <name val="Calibri"/>
      <family val="2"/>
    </font>
    <font>
      <sz val="11"/>
      <color theme="0" tint="-0.249977111117893"/>
      <name val="Calibri"/>
      <family val="2"/>
    </font>
    <font>
      <sz val="11"/>
      <color theme="7" tint="0.39997558519241921"/>
      <name val="Calibri"/>
      <family val="2"/>
    </font>
    <font>
      <b/>
      <sz val="22"/>
      <color theme="8" tint="0.79998168889431442"/>
      <name val="Calibri"/>
      <family val="2"/>
    </font>
    <font>
      <b/>
      <sz val="11"/>
      <color theme="8" tint="0.79998168889431442"/>
      <name val="Calibri"/>
      <family val="2"/>
    </font>
    <font>
      <sz val="11"/>
      <color rgb="FFFFFF00"/>
      <name val="Calibri"/>
      <family val="2"/>
    </font>
    <font>
      <sz val="8"/>
      <name val="Aptos Narrow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3A3838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0.749992370372631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7562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A29A2D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rgb="FF0B1D2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FFC000"/>
        <bgColor rgb="FF000000"/>
      </patternFill>
    </fill>
  </fills>
  <borders count="3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17" fontId="1" fillId="5" borderId="6" xfId="0" applyNumberFormat="1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6" fillId="3" borderId="13" xfId="0" applyFont="1" applyFill="1" applyBorder="1"/>
    <xf numFmtId="0" fontId="7" fillId="4" borderId="14" xfId="0" applyFont="1" applyFill="1" applyBorder="1" applyAlignment="1">
      <alignment horizontal="center"/>
    </xf>
    <xf numFmtId="1" fontId="1" fillId="3" borderId="12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1" fontId="1" fillId="3" borderId="15" xfId="0" applyNumberFormat="1" applyFont="1" applyFill="1" applyBorder="1" applyAlignment="1">
      <alignment horizontal="center"/>
    </xf>
    <xf numFmtId="1" fontId="1" fillId="3" borderId="11" xfId="0" applyNumberFormat="1" applyFont="1" applyFill="1" applyBorder="1" applyAlignment="1">
      <alignment horizontal="center"/>
    </xf>
    <xf numFmtId="0" fontId="7" fillId="3" borderId="16" xfId="0" applyFont="1" applyFill="1" applyBorder="1"/>
    <xf numFmtId="1" fontId="5" fillId="4" borderId="17" xfId="0" applyNumberFormat="1" applyFont="1" applyFill="1" applyBorder="1" applyAlignment="1">
      <alignment horizontal="center"/>
    </xf>
    <xf numFmtId="1" fontId="1" fillId="3" borderId="18" xfId="0" applyNumberFormat="1" applyFont="1" applyFill="1" applyBorder="1" applyAlignment="1">
      <alignment horizontal="center"/>
    </xf>
    <xf numFmtId="1" fontId="1" fillId="3" borderId="17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0" fontId="7" fillId="3" borderId="19" xfId="0" applyFont="1" applyFill="1" applyBorder="1"/>
    <xf numFmtId="1" fontId="5" fillId="4" borderId="20" xfId="0" applyNumberFormat="1" applyFont="1" applyFill="1" applyBorder="1" applyAlignment="1">
      <alignment horizontal="center"/>
    </xf>
    <xf numFmtId="1" fontId="1" fillId="3" borderId="21" xfId="0" applyNumberFormat="1" applyFont="1" applyFill="1" applyBorder="1" applyAlignment="1">
      <alignment horizontal="center"/>
    </xf>
    <xf numFmtId="1" fontId="1" fillId="3" borderId="20" xfId="0" applyNumberFormat="1" applyFont="1" applyFill="1" applyBorder="1" applyAlignment="1">
      <alignment horizontal="center"/>
    </xf>
    <xf numFmtId="1" fontId="1" fillId="3" borderId="8" xfId="0" applyNumberFormat="1" applyFont="1" applyFill="1" applyBorder="1" applyAlignment="1">
      <alignment horizontal="center"/>
    </xf>
    <xf numFmtId="0" fontId="6" fillId="3" borderId="0" xfId="0" applyFont="1" applyFill="1"/>
    <xf numFmtId="0" fontId="5" fillId="4" borderId="17" xfId="0" applyFont="1" applyFill="1" applyBorder="1" applyAlignment="1">
      <alignment horizontal="center"/>
    </xf>
    <xf numFmtId="1" fontId="1" fillId="3" borderId="14" xfId="0" applyNumberFormat="1" applyFont="1" applyFill="1" applyBorder="1" applyAlignment="1">
      <alignment horizontal="center"/>
    </xf>
    <xf numFmtId="0" fontId="7" fillId="3" borderId="0" xfId="0" applyFont="1" applyFill="1"/>
    <xf numFmtId="0" fontId="7" fillId="3" borderId="22" xfId="0" applyFont="1" applyFill="1" applyBorder="1"/>
    <xf numFmtId="1" fontId="5" fillId="4" borderId="5" xfId="0" applyNumberFormat="1" applyFont="1" applyFill="1" applyBorder="1" applyAlignment="1">
      <alignment horizontal="center"/>
    </xf>
    <xf numFmtId="1" fontId="5" fillId="4" borderId="8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1" fontId="1" fillId="3" borderId="23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6" borderId="17" xfId="0" applyFont="1" applyFill="1" applyBorder="1" applyAlignment="1">
      <alignment horizontal="right"/>
    </xf>
    <xf numFmtId="0" fontId="8" fillId="6" borderId="17" xfId="0" applyFont="1" applyFill="1" applyBorder="1"/>
    <xf numFmtId="0" fontId="11" fillId="6" borderId="17" xfId="0" applyFont="1" applyFill="1" applyBorder="1"/>
    <xf numFmtId="0" fontId="12" fillId="6" borderId="17" xfId="0" applyFont="1" applyFill="1" applyBorder="1" applyAlignment="1">
      <alignment horizontal="right"/>
    </xf>
    <xf numFmtId="0" fontId="13" fillId="0" borderId="0" xfId="0" applyFont="1"/>
    <xf numFmtId="1" fontId="1" fillId="7" borderId="11" xfId="0" applyNumberFormat="1" applyFont="1" applyFill="1" applyBorder="1" applyAlignment="1">
      <alignment horizontal="center"/>
    </xf>
    <xf numFmtId="1" fontId="1" fillId="7" borderId="17" xfId="0" applyNumberFormat="1" applyFont="1" applyFill="1" applyBorder="1" applyAlignment="1">
      <alignment horizontal="center"/>
    </xf>
    <xf numFmtId="1" fontId="1" fillId="7" borderId="20" xfId="0" applyNumberFormat="1" applyFont="1" applyFill="1" applyBorder="1" applyAlignment="1">
      <alignment horizontal="center"/>
    </xf>
    <xf numFmtId="1" fontId="1" fillId="7" borderId="14" xfId="0" applyNumberFormat="1" applyFont="1" applyFill="1" applyBorder="1" applyAlignment="1">
      <alignment horizontal="center"/>
    </xf>
    <xf numFmtId="1" fontId="1" fillId="7" borderId="23" xfId="0" applyNumberFormat="1" applyFont="1" applyFill="1" applyBorder="1" applyAlignment="1">
      <alignment horizontal="center"/>
    </xf>
    <xf numFmtId="1" fontId="1" fillId="3" borderId="24" xfId="0" applyNumberFormat="1" applyFont="1" applyFill="1" applyBorder="1" applyAlignment="1">
      <alignment horizontal="center"/>
    </xf>
    <xf numFmtId="1" fontId="1" fillId="3" borderId="25" xfId="0" applyNumberFormat="1" applyFont="1" applyFill="1" applyBorder="1" applyAlignment="1">
      <alignment horizontal="center"/>
    </xf>
    <xf numFmtId="1" fontId="1" fillId="3" borderId="26" xfId="0" applyNumberFormat="1" applyFont="1" applyFill="1" applyBorder="1" applyAlignment="1">
      <alignment horizontal="center"/>
    </xf>
    <xf numFmtId="0" fontId="15" fillId="9" borderId="0" xfId="0" applyFont="1" applyFill="1"/>
    <xf numFmtId="0" fontId="16" fillId="0" borderId="0" xfId="0" applyFont="1"/>
    <xf numFmtId="0" fontId="17" fillId="5" borderId="12" xfId="0" applyFont="1" applyFill="1" applyBorder="1" applyAlignment="1">
      <alignment horizontal="center"/>
    </xf>
    <xf numFmtId="1" fontId="1" fillId="14" borderId="11" xfId="0" applyNumberFormat="1" applyFont="1" applyFill="1" applyBorder="1" applyAlignment="1">
      <alignment horizontal="center"/>
    </xf>
    <xf numFmtId="1" fontId="1" fillId="14" borderId="17" xfId="0" applyNumberFormat="1" applyFont="1" applyFill="1" applyBorder="1" applyAlignment="1">
      <alignment horizontal="center"/>
    </xf>
    <xf numFmtId="1" fontId="1" fillId="14" borderId="20" xfId="0" applyNumberFormat="1" applyFont="1" applyFill="1" applyBorder="1" applyAlignment="1">
      <alignment horizontal="center"/>
    </xf>
    <xf numFmtId="1" fontId="1" fillId="14" borderId="5" xfId="0" applyNumberFormat="1" applyFont="1" applyFill="1" applyBorder="1" applyAlignment="1">
      <alignment horizontal="center"/>
    </xf>
    <xf numFmtId="1" fontId="1" fillId="14" borderId="14" xfId="0" applyNumberFormat="1" applyFont="1" applyFill="1" applyBorder="1" applyAlignment="1">
      <alignment horizontal="center"/>
    </xf>
    <xf numFmtId="1" fontId="1" fillId="14" borderId="23" xfId="0" applyNumberFormat="1" applyFont="1" applyFill="1" applyBorder="1" applyAlignment="1">
      <alignment horizontal="center"/>
    </xf>
    <xf numFmtId="0" fontId="8" fillId="14" borderId="17" xfId="0" applyFont="1" applyFill="1" applyBorder="1"/>
    <xf numFmtId="0" fontId="17" fillId="14" borderId="12" xfId="0" applyFont="1" applyFill="1" applyBorder="1" applyAlignment="1">
      <alignment horizontal="center"/>
    </xf>
    <xf numFmtId="17" fontId="17" fillId="14" borderId="3" xfId="0" applyNumberFormat="1" applyFont="1" applyFill="1" applyBorder="1" applyAlignment="1">
      <alignment horizontal="center"/>
    </xf>
    <xf numFmtId="17" fontId="17" fillId="5" borderId="2" xfId="0" applyNumberFormat="1" applyFont="1" applyFill="1" applyBorder="1" applyAlignment="1">
      <alignment horizontal="center"/>
    </xf>
    <xf numFmtId="17" fontId="17" fillId="14" borderId="2" xfId="0" applyNumberFormat="1" applyFont="1" applyFill="1" applyBorder="1" applyAlignment="1">
      <alignment horizontal="center"/>
    </xf>
    <xf numFmtId="0" fontId="5" fillId="1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7" fillId="14" borderId="5" xfId="0" applyFont="1" applyFill="1" applyBorder="1" applyAlignment="1">
      <alignment horizontal="center"/>
    </xf>
    <xf numFmtId="0" fontId="17" fillId="14" borderId="18" xfId="0" applyFont="1" applyFill="1" applyBorder="1" applyAlignment="1">
      <alignment horizontal="center"/>
    </xf>
    <xf numFmtId="0" fontId="15" fillId="9" borderId="13" xfId="0" applyFont="1" applyFill="1" applyBorder="1"/>
    <xf numFmtId="0" fontId="5" fillId="14" borderId="5" xfId="0" applyFont="1" applyFill="1" applyBorder="1" applyAlignment="1">
      <alignment horizontal="center"/>
    </xf>
    <xf numFmtId="1" fontId="1" fillId="14" borderId="28" xfId="0" applyNumberFormat="1" applyFont="1" applyFill="1" applyBorder="1" applyAlignment="1">
      <alignment horizontal="center"/>
    </xf>
    <xf numFmtId="1" fontId="4" fillId="7" borderId="11" xfId="0" applyNumberFormat="1" applyFont="1" applyFill="1" applyBorder="1" applyAlignment="1">
      <alignment horizontal="center"/>
    </xf>
    <xf numFmtId="1" fontId="1" fillId="7" borderId="15" xfId="0" applyNumberFormat="1" applyFont="1" applyFill="1" applyBorder="1" applyAlignment="1">
      <alignment horizontal="center"/>
    </xf>
    <xf numFmtId="1" fontId="1" fillId="14" borderId="15" xfId="0" applyNumberFormat="1" applyFont="1" applyFill="1" applyBorder="1" applyAlignment="1">
      <alignment horizontal="center"/>
    </xf>
    <xf numFmtId="0" fontId="20" fillId="9" borderId="16" xfId="0" applyFont="1" applyFill="1" applyBorder="1"/>
    <xf numFmtId="1" fontId="5" fillId="14" borderId="5" xfId="0" applyNumberFormat="1" applyFont="1" applyFill="1" applyBorder="1" applyAlignment="1">
      <alignment horizontal="center"/>
    </xf>
    <xf numFmtId="1" fontId="1" fillId="14" borderId="0" xfId="0" applyNumberFormat="1" applyFont="1" applyFill="1" applyAlignment="1">
      <alignment horizontal="center"/>
    </xf>
    <xf numFmtId="1" fontId="1" fillId="7" borderId="5" xfId="0" applyNumberFormat="1" applyFont="1" applyFill="1" applyBorder="1" applyAlignment="1">
      <alignment horizontal="center"/>
    </xf>
    <xf numFmtId="0" fontId="20" fillId="9" borderId="19" xfId="0" applyFont="1" applyFill="1" applyBorder="1"/>
    <xf numFmtId="1" fontId="1" fillId="14" borderId="22" xfId="0" applyNumberFormat="1" applyFont="1" applyFill="1" applyBorder="1" applyAlignment="1">
      <alignment horizontal="center"/>
    </xf>
    <xf numFmtId="1" fontId="1" fillId="7" borderId="8" xfId="0" applyNumberFormat="1" applyFont="1" applyFill="1" applyBorder="1" applyAlignment="1">
      <alignment horizontal="center"/>
    </xf>
    <xf numFmtId="1" fontId="1" fillId="14" borderId="8" xfId="0" applyNumberFormat="1" applyFont="1" applyFill="1" applyBorder="1" applyAlignment="1">
      <alignment horizontal="center"/>
    </xf>
    <xf numFmtId="0" fontId="20" fillId="9" borderId="0" xfId="0" applyFont="1" applyFill="1"/>
    <xf numFmtId="1" fontId="1" fillId="7" borderId="0" xfId="0" applyNumberFormat="1" applyFont="1" applyFill="1" applyAlignment="1">
      <alignment horizontal="center"/>
    </xf>
    <xf numFmtId="0" fontId="20" fillId="9" borderId="22" xfId="0" applyFont="1" applyFill="1" applyBorder="1"/>
    <xf numFmtId="1" fontId="1" fillId="7" borderId="1" xfId="0" applyNumberFormat="1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1" fontId="1" fillId="7" borderId="4" xfId="0" applyNumberFormat="1" applyFont="1" applyFill="1" applyBorder="1" applyAlignment="1">
      <alignment horizontal="center"/>
    </xf>
    <xf numFmtId="1" fontId="1" fillId="14" borderId="4" xfId="0" applyNumberFormat="1" applyFont="1" applyFill="1" applyBorder="1" applyAlignment="1">
      <alignment horizontal="center"/>
    </xf>
    <xf numFmtId="0" fontId="21" fillId="0" borderId="0" xfId="0" applyFont="1"/>
    <xf numFmtId="0" fontId="21" fillId="14" borderId="5" xfId="0" applyFont="1" applyFill="1" applyBorder="1"/>
    <xf numFmtId="0" fontId="21" fillId="6" borderId="5" xfId="0" applyFont="1" applyFill="1" applyBorder="1"/>
    <xf numFmtId="0" fontId="21" fillId="19" borderId="5" xfId="0" applyFont="1" applyFill="1" applyBorder="1"/>
    <xf numFmtId="0" fontId="11" fillId="6" borderId="5" xfId="0" applyFont="1" applyFill="1" applyBorder="1"/>
    <xf numFmtId="0" fontId="8" fillId="11" borderId="17" xfId="0" applyFont="1" applyFill="1" applyBorder="1"/>
    <xf numFmtId="0" fontId="8" fillId="13" borderId="17" xfId="0" applyFont="1" applyFill="1" applyBorder="1"/>
    <xf numFmtId="17" fontId="17" fillId="5" borderId="3" xfId="0" applyNumberFormat="1" applyFont="1" applyFill="1" applyBorder="1" applyAlignment="1">
      <alignment horizontal="center"/>
    </xf>
    <xf numFmtId="0" fontId="17" fillId="14" borderId="0" xfId="0" applyFont="1" applyFill="1" applyAlignment="1">
      <alignment horizontal="center"/>
    </xf>
    <xf numFmtId="1" fontId="1" fillId="7" borderId="28" xfId="0" applyNumberFormat="1" applyFont="1" applyFill="1" applyBorder="1" applyAlignment="1">
      <alignment horizontal="center"/>
    </xf>
    <xf numFmtId="1" fontId="4" fillId="14" borderId="11" xfId="0" applyNumberFormat="1" applyFont="1" applyFill="1" applyBorder="1" applyAlignment="1">
      <alignment horizontal="center"/>
    </xf>
    <xf numFmtId="1" fontId="1" fillId="7" borderId="2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7" fillId="14" borderId="17" xfId="0" applyFont="1" applyFill="1" applyBorder="1" applyAlignment="1">
      <alignment horizontal="center"/>
    </xf>
    <xf numFmtId="1" fontId="1" fillId="14" borderId="1" xfId="0" applyNumberFormat="1" applyFont="1" applyFill="1" applyBorder="1" applyAlignment="1">
      <alignment horizontal="center"/>
    </xf>
    <xf numFmtId="0" fontId="24" fillId="0" borderId="0" xfId="0" applyFont="1"/>
    <xf numFmtId="0" fontId="11" fillId="14" borderId="5" xfId="0" applyFont="1" applyFill="1" applyBorder="1"/>
    <xf numFmtId="0" fontId="17" fillId="17" borderId="8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1" fontId="17" fillId="18" borderId="5" xfId="0" applyNumberFormat="1" applyFont="1" applyFill="1" applyBorder="1" applyAlignment="1">
      <alignment horizontal="center"/>
    </xf>
    <xf numFmtId="0" fontId="17" fillId="18" borderId="5" xfId="0" applyFont="1" applyFill="1" applyBorder="1" applyAlignment="1">
      <alignment horizontal="center"/>
    </xf>
    <xf numFmtId="0" fontId="17" fillId="18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7" fillId="16" borderId="8" xfId="0" applyFont="1" applyFill="1" applyBorder="1" applyAlignment="1">
      <alignment horizontal="center"/>
    </xf>
    <xf numFmtId="1" fontId="17" fillId="16" borderId="5" xfId="0" applyNumberFormat="1" applyFont="1" applyFill="1" applyBorder="1" applyAlignment="1">
      <alignment horizontal="center"/>
    </xf>
    <xf numFmtId="1" fontId="17" fillId="16" borderId="8" xfId="0" applyNumberFormat="1" applyFont="1" applyFill="1" applyBorder="1" applyAlignment="1">
      <alignment horizontal="center"/>
    </xf>
    <xf numFmtId="0" fontId="17" fillId="16" borderId="5" xfId="0" applyFont="1" applyFill="1" applyBorder="1" applyAlignment="1">
      <alignment horizontal="center"/>
    </xf>
    <xf numFmtId="0" fontId="5" fillId="15" borderId="8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1" fontId="5" fillId="15" borderId="5" xfId="0" applyNumberFormat="1" applyFont="1" applyFill="1" applyBorder="1" applyAlignment="1">
      <alignment horizontal="center"/>
    </xf>
    <xf numFmtId="1" fontId="5" fillId="15" borderId="8" xfId="0" applyNumberFormat="1" applyFont="1" applyFill="1" applyBorder="1" applyAlignment="1">
      <alignment horizontal="center"/>
    </xf>
    <xf numFmtId="1" fontId="5" fillId="15" borderId="1" xfId="0" applyNumberFormat="1" applyFont="1" applyFill="1" applyBorder="1" applyAlignment="1">
      <alignment horizontal="center"/>
    </xf>
    <xf numFmtId="1" fontId="1" fillId="7" borderId="30" xfId="0" applyNumberFormat="1" applyFont="1" applyFill="1" applyBorder="1" applyAlignment="1">
      <alignment horizontal="center"/>
    </xf>
    <xf numFmtId="1" fontId="1" fillId="7" borderId="33" xfId="0" applyNumberFormat="1" applyFont="1" applyFill="1" applyBorder="1" applyAlignment="1">
      <alignment horizontal="center"/>
    </xf>
    <xf numFmtId="1" fontId="1" fillId="7" borderId="34" xfId="0" applyNumberFormat="1" applyFont="1" applyFill="1" applyBorder="1" applyAlignment="1">
      <alignment horizontal="center"/>
    </xf>
    <xf numFmtId="0" fontId="15" fillId="9" borderId="16" xfId="0" applyFont="1" applyFill="1" applyBorder="1"/>
    <xf numFmtId="0" fontId="11" fillId="6" borderId="29" xfId="0" applyFont="1" applyFill="1" applyBorder="1"/>
    <xf numFmtId="0" fontId="11" fillId="6" borderId="1" xfId="0" applyFont="1" applyFill="1" applyBorder="1"/>
    <xf numFmtId="0" fontId="21" fillId="6" borderId="1" xfId="0" applyFont="1" applyFill="1" applyBorder="1"/>
    <xf numFmtId="0" fontId="8" fillId="13" borderId="18" xfId="0" applyFont="1" applyFill="1" applyBorder="1"/>
    <xf numFmtId="0" fontId="8" fillId="13" borderId="31" xfId="0" applyFont="1" applyFill="1" applyBorder="1"/>
    <xf numFmtId="0" fontId="8" fillId="13" borderId="20" xfId="0" applyFont="1" applyFill="1" applyBorder="1"/>
    <xf numFmtId="0" fontId="8" fillId="11" borderId="20" xfId="0" applyFont="1" applyFill="1" applyBorder="1"/>
    <xf numFmtId="0" fontId="8" fillId="13" borderId="21" xfId="0" applyFont="1" applyFill="1" applyBorder="1"/>
    <xf numFmtId="0" fontId="8" fillId="13" borderId="32" xfId="0" applyFont="1" applyFill="1" applyBorder="1"/>
    <xf numFmtId="0" fontId="21" fillId="6" borderId="8" xfId="0" applyFont="1" applyFill="1" applyBorder="1"/>
    <xf numFmtId="0" fontId="27" fillId="14" borderId="8" xfId="0" applyFont="1" applyFill="1" applyBorder="1" applyAlignment="1">
      <alignment horizontal="center"/>
    </xf>
    <xf numFmtId="0" fontId="27" fillId="14" borderId="5" xfId="0" applyFont="1" applyFill="1" applyBorder="1" applyAlignment="1">
      <alignment horizontal="center"/>
    </xf>
    <xf numFmtId="1" fontId="1" fillId="3" borderId="28" xfId="0" applyNumberFormat="1" applyFont="1" applyFill="1" applyBorder="1" applyAlignment="1">
      <alignment horizontal="center"/>
    </xf>
    <xf numFmtId="1" fontId="27" fillId="14" borderId="5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22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28" fillId="9" borderId="4" xfId="0" applyFont="1" applyFill="1" applyBorder="1" applyAlignment="1">
      <alignment horizontal="center" vertical="center"/>
    </xf>
    <xf numFmtId="17" fontId="17" fillId="11" borderId="6" xfId="0" applyNumberFormat="1" applyFont="1" applyFill="1" applyBorder="1" applyAlignment="1">
      <alignment horizontal="center"/>
    </xf>
    <xf numFmtId="0" fontId="5" fillId="10" borderId="10" xfId="0" applyFont="1" applyFill="1" applyBorder="1"/>
    <xf numFmtId="0" fontId="17" fillId="11" borderId="12" xfId="0" applyFont="1" applyFill="1" applyBorder="1" applyAlignment="1">
      <alignment horizontal="center"/>
    </xf>
    <xf numFmtId="0" fontId="20" fillId="10" borderId="14" xfId="0" applyFont="1" applyFill="1" applyBorder="1" applyAlignment="1">
      <alignment horizontal="center"/>
    </xf>
    <xf numFmtId="1" fontId="17" fillId="9" borderId="12" xfId="0" applyNumberFormat="1" applyFont="1" applyFill="1" applyBorder="1" applyAlignment="1">
      <alignment horizontal="center"/>
    </xf>
    <xf numFmtId="1" fontId="18" fillId="9" borderId="11" xfId="0" applyNumberFormat="1" applyFont="1" applyFill="1" applyBorder="1" applyAlignment="1">
      <alignment horizontal="center"/>
    </xf>
    <xf numFmtId="1" fontId="17" fillId="9" borderId="15" xfId="0" applyNumberFormat="1" applyFont="1" applyFill="1" applyBorder="1" applyAlignment="1">
      <alignment horizontal="center"/>
    </xf>
    <xf numFmtId="1" fontId="17" fillId="9" borderId="11" xfId="0" applyNumberFormat="1" applyFont="1" applyFill="1" applyBorder="1" applyAlignment="1">
      <alignment horizontal="center"/>
    </xf>
    <xf numFmtId="1" fontId="17" fillId="11" borderId="11" xfId="0" applyNumberFormat="1" applyFont="1" applyFill="1" applyBorder="1" applyAlignment="1">
      <alignment horizontal="center"/>
    </xf>
    <xf numFmtId="1" fontId="5" fillId="10" borderId="17" xfId="0" applyNumberFormat="1" applyFont="1" applyFill="1" applyBorder="1" applyAlignment="1">
      <alignment horizontal="center"/>
    </xf>
    <xf numFmtId="1" fontId="17" fillId="9" borderId="18" xfId="0" applyNumberFormat="1" applyFont="1" applyFill="1" applyBorder="1" applyAlignment="1">
      <alignment horizontal="center"/>
    </xf>
    <xf numFmtId="1" fontId="17" fillId="9" borderId="17" xfId="0" applyNumberFormat="1" applyFont="1" applyFill="1" applyBorder="1" applyAlignment="1">
      <alignment horizontal="center"/>
    </xf>
    <xf numFmtId="1" fontId="17" fillId="9" borderId="5" xfId="0" applyNumberFormat="1" applyFont="1" applyFill="1" applyBorder="1" applyAlignment="1">
      <alignment horizontal="center"/>
    </xf>
    <xf numFmtId="1" fontId="17" fillId="11" borderId="17" xfId="0" applyNumberFormat="1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1" fontId="5" fillId="10" borderId="20" xfId="0" applyNumberFormat="1" applyFont="1" applyFill="1" applyBorder="1" applyAlignment="1">
      <alignment horizontal="center"/>
    </xf>
    <xf numFmtId="1" fontId="17" fillId="9" borderId="21" xfId="0" applyNumberFormat="1" applyFont="1" applyFill="1" applyBorder="1" applyAlignment="1">
      <alignment horizontal="center"/>
    </xf>
    <xf numFmtId="1" fontId="17" fillId="9" borderId="20" xfId="0" applyNumberFormat="1" applyFont="1" applyFill="1" applyBorder="1" applyAlignment="1">
      <alignment horizontal="center"/>
    </xf>
    <xf numFmtId="1" fontId="17" fillId="9" borderId="8" xfId="0" applyNumberFormat="1" applyFont="1" applyFill="1" applyBorder="1" applyAlignment="1">
      <alignment horizontal="center"/>
    </xf>
    <xf numFmtId="1" fontId="17" fillId="11" borderId="20" xfId="0" applyNumberFormat="1" applyFont="1" applyFill="1" applyBorder="1" applyAlignment="1">
      <alignment horizontal="center"/>
    </xf>
    <xf numFmtId="1" fontId="5" fillId="10" borderId="5" xfId="0" applyNumberFormat="1" applyFont="1" applyFill="1" applyBorder="1" applyAlignment="1">
      <alignment horizontal="center"/>
    </xf>
    <xf numFmtId="1" fontId="5" fillId="10" borderId="8" xfId="0" applyNumberFormat="1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1" fontId="17" fillId="9" borderId="14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1" fontId="17" fillId="11" borderId="14" xfId="0" applyNumberFormat="1" applyFont="1" applyFill="1" applyBorder="1" applyAlignment="1">
      <alignment horizontal="center"/>
    </xf>
    <xf numFmtId="0" fontId="5" fillId="10" borderId="14" xfId="0" applyFont="1" applyFill="1" applyBorder="1" applyAlignment="1">
      <alignment horizontal="center"/>
    </xf>
    <xf numFmtId="1" fontId="17" fillId="7" borderId="14" xfId="0" applyNumberFormat="1" applyFont="1" applyFill="1" applyBorder="1" applyAlignment="1">
      <alignment horizontal="center"/>
    </xf>
    <xf numFmtId="0" fontId="17" fillId="9" borderId="17" xfId="0" applyFont="1" applyFill="1" applyBorder="1" applyAlignment="1">
      <alignment horizontal="center"/>
    </xf>
    <xf numFmtId="0" fontId="5" fillId="10" borderId="20" xfId="0" applyFont="1" applyFill="1" applyBorder="1" applyAlignment="1">
      <alignment horizontal="center"/>
    </xf>
    <xf numFmtId="1" fontId="17" fillId="9" borderId="23" xfId="0" applyNumberFormat="1" applyFont="1" applyFill="1" applyBorder="1" applyAlignment="1">
      <alignment horizontal="center"/>
    </xf>
    <xf numFmtId="1" fontId="17" fillId="11" borderId="23" xfId="0" applyNumberFormat="1" applyFont="1" applyFill="1" applyBorder="1" applyAlignment="1">
      <alignment horizontal="center"/>
    </xf>
    <xf numFmtId="0" fontId="10" fillId="13" borderId="17" xfId="0" applyFont="1" applyFill="1" applyBorder="1" applyAlignment="1">
      <alignment horizontal="right"/>
    </xf>
    <xf numFmtId="0" fontId="29" fillId="13" borderId="17" xfId="0" applyFont="1" applyFill="1" applyBorder="1"/>
    <xf numFmtId="0" fontId="12" fillId="13" borderId="17" xfId="0" applyFont="1" applyFill="1" applyBorder="1" applyAlignment="1">
      <alignment horizontal="right"/>
    </xf>
    <xf numFmtId="0" fontId="17" fillId="8" borderId="9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1" fontId="17" fillId="8" borderId="5" xfId="0" applyNumberFormat="1" applyFont="1" applyFill="1" applyBorder="1" applyAlignment="1">
      <alignment horizontal="center"/>
    </xf>
    <xf numFmtId="1" fontId="17" fillId="8" borderId="8" xfId="0" applyNumberFormat="1" applyFont="1" applyFill="1" applyBorder="1" applyAlignment="1">
      <alignment horizontal="center"/>
    </xf>
    <xf numFmtId="0" fontId="17" fillId="8" borderId="5" xfId="0" applyFont="1" applyFill="1" applyBorder="1" applyAlignment="1">
      <alignment horizontal="center"/>
    </xf>
    <xf numFmtId="1" fontId="17" fillId="12" borderId="5" xfId="0" applyNumberFormat="1" applyFont="1" applyFill="1" applyBorder="1" applyAlignment="1">
      <alignment horizontal="center"/>
    </xf>
    <xf numFmtId="1" fontId="17" fillId="12" borderId="8" xfId="0" applyNumberFormat="1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1" fontId="27" fillId="2" borderId="5" xfId="0" applyNumberFormat="1" applyFont="1" applyFill="1" applyBorder="1" applyAlignment="1">
      <alignment horizontal="center"/>
    </xf>
    <xf numFmtId="1" fontId="27" fillId="2" borderId="8" xfId="0" applyNumberFormat="1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17" fillId="14" borderId="8" xfId="0" applyFont="1" applyFill="1" applyBorder="1" applyAlignment="1">
      <alignment horizontal="center"/>
    </xf>
    <xf numFmtId="1" fontId="17" fillId="14" borderId="5" xfId="0" applyNumberFormat="1" applyFont="1" applyFill="1" applyBorder="1" applyAlignment="1">
      <alignment horizontal="center"/>
    </xf>
    <xf numFmtId="0" fontId="23" fillId="20" borderId="8" xfId="0" applyFont="1" applyFill="1" applyBorder="1" applyAlignment="1">
      <alignment horizontal="center"/>
    </xf>
    <xf numFmtId="0" fontId="23" fillId="20" borderId="5" xfId="0" applyFont="1" applyFill="1" applyBorder="1" applyAlignment="1">
      <alignment horizontal="center"/>
    </xf>
    <xf numFmtId="1" fontId="23" fillId="20" borderId="5" xfId="0" applyNumberFormat="1" applyFont="1" applyFill="1" applyBorder="1" applyAlignment="1">
      <alignment horizontal="center"/>
    </xf>
    <xf numFmtId="0" fontId="31" fillId="2" borderId="8" xfId="0" applyFont="1" applyFill="1" applyBorder="1" applyAlignment="1">
      <alignment horizontal="center"/>
    </xf>
    <xf numFmtId="1" fontId="31" fillId="2" borderId="5" xfId="0" applyNumberFormat="1" applyFont="1" applyFill="1" applyBorder="1" applyAlignment="1">
      <alignment horizontal="center"/>
    </xf>
    <xf numFmtId="1" fontId="31" fillId="2" borderId="8" xfId="0" applyNumberFormat="1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17" fillId="22" borderId="5" xfId="0" applyFont="1" applyFill="1" applyBorder="1" applyAlignment="1">
      <alignment horizontal="center"/>
    </xf>
    <xf numFmtId="0" fontId="17" fillId="23" borderId="5" xfId="0" applyFont="1" applyFill="1" applyBorder="1" applyAlignment="1">
      <alignment horizontal="center"/>
    </xf>
    <xf numFmtId="0" fontId="17" fillId="22" borderId="11" xfId="0" applyFont="1" applyFill="1" applyBorder="1" applyAlignment="1">
      <alignment horizontal="center"/>
    </xf>
    <xf numFmtId="0" fontId="17" fillId="24" borderId="11" xfId="0" applyFont="1" applyFill="1" applyBorder="1" applyAlignment="1">
      <alignment horizontal="center"/>
    </xf>
    <xf numFmtId="0" fontId="17" fillId="22" borderId="12" xfId="0" applyFont="1" applyFill="1" applyBorder="1" applyAlignment="1">
      <alignment horizontal="center"/>
    </xf>
    <xf numFmtId="0" fontId="6" fillId="3" borderId="35" xfId="0" applyFont="1" applyFill="1" applyBorder="1"/>
    <xf numFmtId="0" fontId="17" fillId="23" borderId="0" xfId="0" applyFont="1" applyFill="1" applyAlignment="1">
      <alignment horizontal="center"/>
    </xf>
    <xf numFmtId="0" fontId="17" fillId="22" borderId="0" xfId="0" applyFont="1" applyFill="1" applyAlignment="1">
      <alignment horizontal="center"/>
    </xf>
    <xf numFmtId="0" fontId="17" fillId="25" borderId="12" xfId="0" applyFont="1" applyFill="1" applyBorder="1" applyAlignment="1">
      <alignment horizontal="center"/>
    </xf>
    <xf numFmtId="0" fontId="27" fillId="26" borderId="9" xfId="0" applyFont="1" applyFill="1" applyBorder="1" applyAlignment="1">
      <alignment horizontal="center"/>
    </xf>
    <xf numFmtId="0" fontId="27" fillId="26" borderId="1" xfId="0" applyFont="1" applyFill="1" applyBorder="1" applyAlignment="1">
      <alignment horizontal="center"/>
    </xf>
    <xf numFmtId="1" fontId="27" fillId="26" borderId="5" xfId="0" applyNumberFormat="1" applyFont="1" applyFill="1" applyBorder="1" applyAlignment="1">
      <alignment horizontal="center"/>
    </xf>
    <xf numFmtId="1" fontId="27" fillId="26" borderId="8" xfId="0" applyNumberFormat="1" applyFont="1" applyFill="1" applyBorder="1" applyAlignment="1">
      <alignment horizontal="center"/>
    </xf>
    <xf numFmtId="0" fontId="27" fillId="26" borderId="5" xfId="0" applyFont="1" applyFill="1" applyBorder="1" applyAlignment="1">
      <alignment horizontal="center"/>
    </xf>
    <xf numFmtId="0" fontId="17" fillId="23" borderId="18" xfId="0" applyFont="1" applyFill="1" applyBorder="1" applyAlignment="1">
      <alignment horizontal="center"/>
    </xf>
    <xf numFmtId="0" fontId="17" fillId="22" borderId="18" xfId="0" applyFont="1" applyFill="1" applyBorder="1" applyAlignment="1">
      <alignment horizontal="center"/>
    </xf>
    <xf numFmtId="0" fontId="17" fillId="24" borderId="12" xfId="0" applyFont="1" applyFill="1" applyBorder="1" applyAlignment="1">
      <alignment horizontal="center"/>
    </xf>
    <xf numFmtId="0" fontId="21" fillId="6" borderId="17" xfId="0" applyFont="1" applyFill="1" applyBorder="1"/>
    <xf numFmtId="0" fontId="21" fillId="6" borderId="0" xfId="0" applyFont="1" applyFill="1"/>
    <xf numFmtId="1" fontId="27" fillId="3" borderId="14" xfId="0" applyNumberFormat="1" applyFont="1" applyFill="1" applyBorder="1" applyAlignment="1">
      <alignment horizontal="center"/>
    </xf>
    <xf numFmtId="1" fontId="5" fillId="7" borderId="5" xfId="0" applyNumberFormat="1" applyFont="1" applyFill="1" applyBorder="1" applyAlignment="1">
      <alignment horizontal="center"/>
    </xf>
    <xf numFmtId="0" fontId="17" fillId="27" borderId="18" xfId="0" applyFont="1" applyFill="1" applyBorder="1" applyAlignment="1">
      <alignment horizontal="center"/>
    </xf>
    <xf numFmtId="0" fontId="17" fillId="23" borderId="17" xfId="0" applyFont="1" applyFill="1" applyBorder="1" applyAlignment="1">
      <alignment horizontal="center"/>
    </xf>
    <xf numFmtId="0" fontId="17" fillId="22" borderId="17" xfId="0" applyFont="1" applyFill="1" applyBorder="1" applyAlignment="1">
      <alignment horizontal="center"/>
    </xf>
    <xf numFmtId="0" fontId="26" fillId="26" borderId="1" xfId="0" applyFont="1" applyFill="1" applyBorder="1" applyAlignment="1">
      <alignment vertical="center"/>
    </xf>
    <xf numFmtId="0" fontId="32" fillId="26" borderId="5" xfId="0" applyFont="1" applyFill="1" applyBorder="1" applyAlignment="1">
      <alignment vertical="center"/>
    </xf>
    <xf numFmtId="0" fontId="32" fillId="26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25" fillId="8" borderId="1" xfId="0" applyFont="1" applyFill="1" applyBorder="1" applyAlignment="1">
      <alignment vertical="center"/>
    </xf>
    <xf numFmtId="0" fontId="18" fillId="8" borderId="5" xfId="0" applyFont="1" applyFill="1" applyBorder="1" applyAlignment="1">
      <alignment vertical="center"/>
    </xf>
    <xf numFmtId="0" fontId="18" fillId="8" borderId="8" xfId="0" applyFont="1" applyFill="1" applyBorder="1" applyAlignment="1">
      <alignment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26" fillId="14" borderId="1" xfId="0" applyFont="1" applyFill="1" applyBorder="1" applyAlignment="1">
      <alignment vertical="center"/>
    </xf>
    <xf numFmtId="0" fontId="26" fillId="14" borderId="5" xfId="0" applyFont="1" applyFill="1" applyBorder="1" applyAlignment="1">
      <alignment vertical="center"/>
    </xf>
    <xf numFmtId="0" fontId="26" fillId="14" borderId="8" xfId="0" applyFont="1" applyFill="1" applyBorder="1" applyAlignment="1">
      <alignment vertical="center"/>
    </xf>
    <xf numFmtId="0" fontId="5" fillId="4" borderId="27" xfId="0" applyFont="1" applyFill="1" applyBorder="1" applyAlignment="1">
      <alignment horizontal="center"/>
    </xf>
    <xf numFmtId="0" fontId="30" fillId="2" borderId="1" xfId="0" applyFont="1" applyFill="1" applyBorder="1" applyAlignment="1">
      <alignment vertical="center"/>
    </xf>
    <xf numFmtId="0" fontId="30" fillId="2" borderId="5" xfId="0" applyFont="1" applyFill="1" applyBorder="1" applyAlignment="1">
      <alignment vertical="center"/>
    </xf>
    <xf numFmtId="0" fontId="30" fillId="2" borderId="8" xfId="0" applyFont="1" applyFill="1" applyBorder="1" applyAlignment="1">
      <alignment vertical="center"/>
    </xf>
    <xf numFmtId="0" fontId="19" fillId="15" borderId="1" xfId="0" applyFont="1" applyFill="1" applyBorder="1" applyAlignment="1">
      <alignment vertical="center"/>
    </xf>
    <xf numFmtId="0" fontId="19" fillId="15" borderId="5" xfId="0" applyFont="1" applyFill="1" applyBorder="1" applyAlignment="1">
      <alignment vertical="center"/>
    </xf>
    <xf numFmtId="0" fontId="19" fillId="15" borderId="8" xfId="0" applyFont="1" applyFill="1" applyBorder="1" applyAlignment="1">
      <alignment vertical="center"/>
    </xf>
    <xf numFmtId="0" fontId="25" fillId="16" borderId="1" xfId="0" applyFont="1" applyFill="1" applyBorder="1" applyAlignment="1">
      <alignment vertical="center"/>
    </xf>
    <xf numFmtId="0" fontId="25" fillId="16" borderId="5" xfId="0" applyFont="1" applyFill="1" applyBorder="1" applyAlignment="1">
      <alignment vertical="center"/>
    </xf>
    <xf numFmtId="0" fontId="25" fillId="16" borderId="8" xfId="0" applyFont="1" applyFill="1" applyBorder="1" applyAlignment="1">
      <alignment vertical="center"/>
    </xf>
    <xf numFmtId="0" fontId="25" fillId="21" borderId="1" xfId="0" applyFont="1" applyFill="1" applyBorder="1" applyAlignment="1">
      <alignment vertical="center"/>
    </xf>
    <xf numFmtId="0" fontId="25" fillId="21" borderId="5" xfId="0" applyFont="1" applyFill="1" applyBorder="1" applyAlignment="1">
      <alignment vertical="center"/>
    </xf>
    <xf numFmtId="0" fontId="25" fillId="21" borderId="8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26" fillId="2" borderId="5" xfId="0" applyFont="1" applyFill="1" applyBorder="1" applyAlignment="1">
      <alignment vertical="center"/>
    </xf>
    <xf numFmtId="0" fontId="26" fillId="2" borderId="8" xfId="0" applyFont="1" applyFill="1" applyBorder="1" applyAlignment="1">
      <alignment vertical="center"/>
    </xf>
    <xf numFmtId="0" fontId="25" fillId="14" borderId="1" xfId="0" applyFont="1" applyFill="1" applyBorder="1" applyAlignment="1">
      <alignment vertical="center"/>
    </xf>
    <xf numFmtId="0" fontId="25" fillId="14" borderId="5" xfId="0" applyFont="1" applyFill="1" applyBorder="1" applyAlignment="1">
      <alignment vertical="center"/>
    </xf>
    <xf numFmtId="0" fontId="25" fillId="14" borderId="8" xfId="0" applyFont="1" applyFill="1" applyBorder="1" applyAlignment="1">
      <alignment vertical="center"/>
    </xf>
    <xf numFmtId="0" fontId="22" fillId="20" borderId="1" xfId="0" applyFont="1" applyFill="1" applyBorder="1" applyAlignment="1">
      <alignment vertical="center"/>
    </xf>
    <xf numFmtId="0" fontId="22" fillId="20" borderId="5" xfId="0" applyFont="1" applyFill="1" applyBorder="1" applyAlignment="1">
      <alignment vertical="center"/>
    </xf>
    <xf numFmtId="0" fontId="22" fillId="20" borderId="8" xfId="0" applyFont="1" applyFill="1" applyBorder="1" applyAlignment="1">
      <alignment vertical="center"/>
    </xf>
    <xf numFmtId="0" fontId="19" fillId="14" borderId="1" xfId="0" applyFont="1" applyFill="1" applyBorder="1" applyAlignment="1">
      <alignment vertical="center"/>
    </xf>
    <xf numFmtId="0" fontId="19" fillId="14" borderId="5" xfId="0" applyFont="1" applyFill="1" applyBorder="1" applyAlignment="1">
      <alignment vertical="center"/>
    </xf>
    <xf numFmtId="0" fontId="19" fillId="14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1D2F"/>
      <color rgb="FFA29A2D"/>
      <color rgb="FFFA68E8"/>
      <color rgb="FFDEC3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2065-68CC-5249-849E-C5B69AF1CEF7}">
  <dimension ref="A1:U455"/>
  <sheetViews>
    <sheetView tabSelected="1" zoomScale="70" zoomScaleNormal="70" workbookViewId="0">
      <pane xSplit="3" ySplit="3" topLeftCell="P4" activePane="bottomRight" state="frozen"/>
      <selection pane="topRight" activeCell="D1" sqref="D1"/>
      <selection pane="bottomLeft" activeCell="A4" sqref="A4"/>
      <selection pane="bottomRight" sqref="A1:A3"/>
    </sheetView>
  </sheetViews>
  <sheetFormatPr defaultColWidth="11.44140625" defaultRowHeight="16.3" x14ac:dyDescent="0.3"/>
  <cols>
    <col min="1" max="1" width="32.44140625" style="33" bestFit="1" customWidth="1"/>
    <col min="2" max="21" width="10.77734375" style="33"/>
  </cols>
  <sheetData>
    <row r="1" spans="1:21" x14ac:dyDescent="0.3">
      <c r="A1" s="223" t="s">
        <v>110</v>
      </c>
      <c r="B1" s="226" t="s">
        <v>0</v>
      </c>
      <c r="C1" s="227"/>
      <c r="D1" s="1" t="s">
        <v>1</v>
      </c>
      <c r="E1" s="1" t="s">
        <v>2</v>
      </c>
      <c r="F1" s="1" t="s">
        <v>3</v>
      </c>
      <c r="G1" s="1" t="s">
        <v>4</v>
      </c>
      <c r="H1" s="1" t="s">
        <v>366</v>
      </c>
      <c r="I1" s="1" t="s">
        <v>374</v>
      </c>
      <c r="J1" s="1" t="s">
        <v>375</v>
      </c>
      <c r="K1" s="1" t="s">
        <v>367</v>
      </c>
      <c r="L1" s="1" t="s">
        <v>5</v>
      </c>
      <c r="M1" s="1" t="s">
        <v>6</v>
      </c>
      <c r="N1" s="1" t="s">
        <v>7</v>
      </c>
      <c r="O1" s="1" t="s">
        <v>368</v>
      </c>
      <c r="P1" s="1" t="s">
        <v>369</v>
      </c>
      <c r="Q1" s="1" t="s">
        <v>8</v>
      </c>
      <c r="R1" s="1" t="s">
        <v>370</v>
      </c>
      <c r="S1" s="1" t="s">
        <v>371</v>
      </c>
      <c r="T1" s="1" t="s">
        <v>372</v>
      </c>
      <c r="U1" s="1" t="s">
        <v>373</v>
      </c>
    </row>
    <row r="2" spans="1:21" x14ac:dyDescent="0.3">
      <c r="A2" s="224"/>
      <c r="B2" s="228" t="s">
        <v>9</v>
      </c>
      <c r="C2" s="229"/>
      <c r="D2" s="2">
        <v>42036</v>
      </c>
      <c r="E2" s="2">
        <v>44228</v>
      </c>
      <c r="F2" s="2">
        <v>46784</v>
      </c>
      <c r="G2" s="2">
        <v>39508</v>
      </c>
      <c r="H2" s="2"/>
      <c r="I2" s="2">
        <v>44621</v>
      </c>
      <c r="J2" s="2">
        <v>47178</v>
      </c>
      <c r="K2" s="2">
        <v>38443</v>
      </c>
      <c r="L2" s="2">
        <v>41365</v>
      </c>
      <c r="M2" s="2">
        <v>43191</v>
      </c>
      <c r="N2" s="2">
        <v>45017</v>
      </c>
      <c r="O2" s="2">
        <v>46478</v>
      </c>
      <c r="P2" s="2"/>
      <c r="Q2" s="2">
        <v>40299</v>
      </c>
      <c r="R2" s="2">
        <v>43221</v>
      </c>
      <c r="S2" s="2">
        <v>45413</v>
      </c>
      <c r="T2" s="2">
        <v>11444</v>
      </c>
      <c r="U2" s="2">
        <v>39600</v>
      </c>
    </row>
    <row r="3" spans="1:21" ht="17" thickBot="1" x14ac:dyDescent="0.35">
      <c r="A3" s="225"/>
      <c r="B3" s="208" t="s">
        <v>10</v>
      </c>
      <c r="C3" s="3" t="s">
        <v>11</v>
      </c>
      <c r="D3" s="201" t="s">
        <v>13</v>
      </c>
      <c r="E3" s="203" t="s">
        <v>82</v>
      </c>
      <c r="F3" s="203" t="s">
        <v>24</v>
      </c>
      <c r="G3" s="203" t="s">
        <v>22</v>
      </c>
      <c r="H3" s="50"/>
      <c r="I3" s="203" t="s">
        <v>20</v>
      </c>
      <c r="J3" s="203" t="s">
        <v>19</v>
      </c>
      <c r="K3" s="203" t="s">
        <v>18</v>
      </c>
      <c r="L3" s="203" t="s">
        <v>17</v>
      </c>
      <c r="M3" s="203" t="s">
        <v>12</v>
      </c>
      <c r="N3" s="203" t="s">
        <v>79</v>
      </c>
      <c r="O3" s="203" t="s">
        <v>14</v>
      </c>
      <c r="P3" s="58"/>
      <c r="Q3" s="203" t="s">
        <v>21</v>
      </c>
      <c r="R3" s="203" t="s">
        <v>15</v>
      </c>
      <c r="S3" s="201" t="s">
        <v>25</v>
      </c>
      <c r="T3" s="203" t="s">
        <v>16</v>
      </c>
      <c r="U3" s="203" t="s">
        <v>81</v>
      </c>
    </row>
    <row r="4" spans="1:21" ht="21.1" x14ac:dyDescent="0.35">
      <c r="A4" s="4" t="s">
        <v>27</v>
      </c>
      <c r="B4" s="209"/>
      <c r="C4" s="5"/>
      <c r="D4" s="6"/>
      <c r="E4" s="7"/>
      <c r="F4" s="8"/>
      <c r="G4" s="9"/>
      <c r="H4" s="51"/>
      <c r="I4" s="9"/>
      <c r="J4" s="9"/>
      <c r="K4" s="40"/>
      <c r="L4" s="40"/>
      <c r="M4" s="40"/>
      <c r="N4" s="40"/>
      <c r="O4" s="40"/>
      <c r="P4" s="51"/>
      <c r="Q4" s="40"/>
      <c r="R4" s="9"/>
      <c r="S4" s="9"/>
      <c r="T4" s="9"/>
      <c r="U4" s="9"/>
    </row>
    <row r="5" spans="1:21" x14ac:dyDescent="0.3">
      <c r="A5" s="10" t="s">
        <v>28</v>
      </c>
      <c r="B5" s="210">
        <f>7+SUM(D5:U5)</f>
        <v>7</v>
      </c>
      <c r="C5" s="11">
        <f>B5</f>
        <v>7</v>
      </c>
      <c r="D5" s="12"/>
      <c r="E5" s="13"/>
      <c r="F5" s="14"/>
      <c r="G5" s="13"/>
      <c r="H5" s="52"/>
      <c r="I5" s="13"/>
      <c r="J5" s="13"/>
      <c r="K5" s="41"/>
      <c r="L5" s="41"/>
      <c r="M5" s="41"/>
      <c r="N5" s="41"/>
      <c r="O5" s="41"/>
      <c r="P5" s="52"/>
      <c r="Q5" s="41"/>
      <c r="R5" s="13"/>
      <c r="S5" s="13"/>
      <c r="T5" s="13"/>
      <c r="U5" s="13"/>
    </row>
    <row r="6" spans="1:21" x14ac:dyDescent="0.3">
      <c r="A6" s="10" t="s">
        <v>29</v>
      </c>
      <c r="B6" s="210">
        <f>3+SUM(D6:U6)</f>
        <v>3</v>
      </c>
      <c r="C6" s="11">
        <f>B6</f>
        <v>3</v>
      </c>
      <c r="D6" s="12"/>
      <c r="E6" s="13"/>
      <c r="F6" s="14"/>
      <c r="G6" s="13"/>
      <c r="H6" s="52"/>
      <c r="I6" s="13"/>
      <c r="J6" s="13"/>
      <c r="K6" s="41"/>
      <c r="L6" s="41"/>
      <c r="M6" s="41"/>
      <c r="N6" s="41"/>
      <c r="O6" s="41"/>
      <c r="P6" s="52"/>
      <c r="Q6" s="41"/>
      <c r="R6" s="13"/>
      <c r="S6" s="13"/>
      <c r="T6" s="13"/>
      <c r="U6" s="13"/>
    </row>
    <row r="7" spans="1:21" x14ac:dyDescent="0.3">
      <c r="A7" s="10" t="s">
        <v>30</v>
      </c>
      <c r="B7" s="210">
        <f>B5+B6</f>
        <v>10</v>
      </c>
      <c r="C7" s="11">
        <f>B7</f>
        <v>10</v>
      </c>
      <c r="D7" s="12"/>
      <c r="E7" s="13"/>
      <c r="F7" s="14"/>
      <c r="G7" s="13"/>
      <c r="H7" s="52"/>
      <c r="I7" s="13"/>
      <c r="J7" s="13"/>
      <c r="K7" s="41"/>
      <c r="L7" s="41"/>
      <c r="M7" s="41"/>
      <c r="N7" s="41"/>
      <c r="O7" s="41"/>
      <c r="P7" s="52"/>
      <c r="Q7" s="41"/>
      <c r="R7" s="13"/>
      <c r="S7" s="13"/>
      <c r="T7" s="13"/>
      <c r="U7" s="13"/>
    </row>
    <row r="8" spans="1:21" x14ac:dyDescent="0.3">
      <c r="A8" s="10" t="s">
        <v>31</v>
      </c>
      <c r="B8" s="210">
        <f>3+SUM(D8:U8)</f>
        <v>3</v>
      </c>
      <c r="C8" s="11">
        <f>B8</f>
        <v>3</v>
      </c>
      <c r="D8" s="12"/>
      <c r="E8" s="13"/>
      <c r="F8" s="14"/>
      <c r="G8" s="13"/>
      <c r="H8" s="52"/>
      <c r="I8" s="13"/>
      <c r="J8" s="13"/>
      <c r="K8" s="41"/>
      <c r="L8" s="41"/>
      <c r="M8" s="41"/>
      <c r="N8" s="41"/>
      <c r="O8" s="41"/>
      <c r="P8" s="52"/>
      <c r="Q8" s="41"/>
      <c r="R8" s="13"/>
      <c r="S8" s="13"/>
      <c r="T8" s="13"/>
      <c r="U8" s="13"/>
    </row>
    <row r="9" spans="1:21" ht="17" thickBot="1" x14ac:dyDescent="0.35">
      <c r="A9" s="15" t="s">
        <v>32</v>
      </c>
      <c r="B9" s="211">
        <f>15+SUM(D9:U9)</f>
        <v>15</v>
      </c>
      <c r="C9" s="16">
        <f>B9</f>
        <v>15</v>
      </c>
      <c r="D9" s="17"/>
      <c r="E9" s="18"/>
      <c r="F9" s="19"/>
      <c r="G9" s="18"/>
      <c r="H9" s="53"/>
      <c r="I9" s="18"/>
      <c r="J9" s="18"/>
      <c r="K9" s="42"/>
      <c r="L9" s="42"/>
      <c r="M9" s="42"/>
      <c r="N9" s="42"/>
      <c r="O9" s="42"/>
      <c r="P9" s="53"/>
      <c r="Q9" s="42"/>
      <c r="R9" s="18"/>
      <c r="S9" s="18"/>
      <c r="T9" s="18"/>
      <c r="U9" s="18"/>
    </row>
    <row r="10" spans="1:21" ht="21.1" x14ac:dyDescent="0.35">
      <c r="A10" s="20" t="s">
        <v>33</v>
      </c>
      <c r="B10" s="212"/>
      <c r="C10" s="21"/>
      <c r="D10" s="13"/>
      <c r="E10" s="13"/>
      <c r="F10" s="13"/>
      <c r="G10" s="13"/>
      <c r="H10" s="52"/>
      <c r="I10" s="13"/>
      <c r="J10" s="13"/>
      <c r="K10" s="41"/>
      <c r="L10" s="41"/>
      <c r="M10" s="41"/>
      <c r="N10" s="41"/>
      <c r="O10" s="43"/>
      <c r="P10" s="55"/>
      <c r="Q10" s="43"/>
      <c r="R10" s="22"/>
      <c r="S10" s="13"/>
      <c r="T10" s="22"/>
      <c r="U10" s="22"/>
    </row>
    <row r="11" spans="1:21" x14ac:dyDescent="0.3">
      <c r="A11" s="23" t="s">
        <v>28</v>
      </c>
      <c r="B11" s="210">
        <f>5+SUM(D11:U11)</f>
        <v>5</v>
      </c>
      <c r="C11" s="11">
        <f>B11</f>
        <v>5</v>
      </c>
      <c r="D11" s="13"/>
      <c r="E11" s="13"/>
      <c r="F11" s="13"/>
      <c r="G11" s="13"/>
      <c r="H11" s="52"/>
      <c r="I11" s="13"/>
      <c r="J11" s="13"/>
      <c r="K11" s="41"/>
      <c r="L11" s="41"/>
      <c r="M11" s="41"/>
      <c r="N11" s="41"/>
      <c r="O11" s="41"/>
      <c r="P11" s="52"/>
      <c r="Q11" s="41"/>
      <c r="R11" s="13"/>
      <c r="S11" s="13"/>
      <c r="T11" s="13"/>
      <c r="U11" s="13"/>
    </row>
    <row r="12" spans="1:21" x14ac:dyDescent="0.3">
      <c r="A12" s="23" t="s">
        <v>29</v>
      </c>
      <c r="B12" s="210">
        <f>3+SUM(D12:U12)</f>
        <v>3</v>
      </c>
      <c r="C12" s="11">
        <f t="shared" ref="C12:C15" si="0">B12</f>
        <v>3</v>
      </c>
      <c r="D12" s="13"/>
      <c r="E12" s="13"/>
      <c r="F12" s="13"/>
      <c r="G12" s="13"/>
      <c r="H12" s="52"/>
      <c r="I12" s="13"/>
      <c r="J12" s="13"/>
      <c r="K12" s="41"/>
      <c r="L12" s="41"/>
      <c r="M12" s="41"/>
      <c r="N12" s="41"/>
      <c r="O12" s="41"/>
      <c r="P12" s="52"/>
      <c r="Q12" s="41"/>
      <c r="R12" s="13"/>
      <c r="S12" s="13"/>
      <c r="T12" s="13"/>
      <c r="U12" s="13"/>
    </row>
    <row r="13" spans="1:21" x14ac:dyDescent="0.3">
      <c r="A13" s="23" t="s">
        <v>30</v>
      </c>
      <c r="B13" s="210">
        <f>B11+B12</f>
        <v>8</v>
      </c>
      <c r="C13" s="11">
        <f t="shared" si="0"/>
        <v>8</v>
      </c>
      <c r="D13" s="13"/>
      <c r="E13" s="13"/>
      <c r="F13" s="13"/>
      <c r="G13" s="13"/>
      <c r="H13" s="52"/>
      <c r="I13" s="13"/>
      <c r="J13" s="13"/>
      <c r="K13" s="41"/>
      <c r="L13" s="41"/>
      <c r="M13" s="41"/>
      <c r="N13" s="41"/>
      <c r="O13" s="41"/>
      <c r="P13" s="52"/>
      <c r="Q13" s="41"/>
      <c r="R13" s="13"/>
      <c r="S13" s="13"/>
      <c r="T13" s="13"/>
      <c r="U13" s="13"/>
    </row>
    <row r="14" spans="1:21" x14ac:dyDescent="0.3">
      <c r="A14" s="23" t="s">
        <v>31</v>
      </c>
      <c r="B14" s="210">
        <f>2+SUM(D14:U14)</f>
        <v>2</v>
      </c>
      <c r="C14" s="11">
        <f t="shared" si="0"/>
        <v>2</v>
      </c>
      <c r="D14" s="13"/>
      <c r="E14" s="13"/>
      <c r="F14" s="13"/>
      <c r="G14" s="13"/>
      <c r="H14" s="52"/>
      <c r="I14" s="13"/>
      <c r="J14" s="13"/>
      <c r="K14" s="41"/>
      <c r="L14" s="41"/>
      <c r="M14" s="41"/>
      <c r="N14" s="41"/>
      <c r="O14" s="41"/>
      <c r="P14" s="52"/>
      <c r="Q14" s="41"/>
      <c r="R14" s="13"/>
      <c r="S14" s="13"/>
      <c r="T14" s="13"/>
      <c r="U14" s="13"/>
    </row>
    <row r="15" spans="1:21" ht="17" thickBot="1" x14ac:dyDescent="0.35">
      <c r="A15" s="24" t="s">
        <v>32</v>
      </c>
      <c r="B15" s="211">
        <f>10+SUM(D15:U15)</f>
        <v>10</v>
      </c>
      <c r="C15" s="16">
        <f t="shared" si="0"/>
        <v>10</v>
      </c>
      <c r="D15" s="18"/>
      <c r="E15" s="18"/>
      <c r="F15" s="18"/>
      <c r="G15" s="18"/>
      <c r="H15" s="53"/>
      <c r="I15" s="18"/>
      <c r="J15" s="18"/>
      <c r="K15" s="42"/>
      <c r="L15" s="42"/>
      <c r="M15" s="42"/>
      <c r="N15" s="42"/>
      <c r="O15" s="42"/>
      <c r="P15" s="53"/>
      <c r="Q15" s="42"/>
      <c r="R15" s="18"/>
      <c r="S15" s="18"/>
      <c r="T15" s="18"/>
      <c r="U15" s="18"/>
    </row>
    <row r="16" spans="1:21" ht="21.1" x14ac:dyDescent="0.35">
      <c r="A16" s="20" t="s">
        <v>588</v>
      </c>
      <c r="B16" s="212"/>
      <c r="C16" s="21"/>
      <c r="D16" s="13" t="s">
        <v>556</v>
      </c>
      <c r="E16" s="13"/>
      <c r="F16" s="13" t="s">
        <v>551</v>
      </c>
      <c r="G16" s="13" t="s">
        <v>551</v>
      </c>
      <c r="H16" s="52"/>
      <c r="I16" s="13">
        <v>14</v>
      </c>
      <c r="J16" s="13" t="s">
        <v>551</v>
      </c>
      <c r="K16" s="41"/>
      <c r="L16" s="41" t="s">
        <v>551</v>
      </c>
      <c r="M16" s="41">
        <v>12</v>
      </c>
      <c r="N16" s="41">
        <v>12</v>
      </c>
      <c r="O16" s="41" t="s">
        <v>551</v>
      </c>
      <c r="P16" s="52"/>
      <c r="Q16" s="41">
        <v>13</v>
      </c>
      <c r="R16" s="13" t="s">
        <v>669</v>
      </c>
      <c r="S16" s="13"/>
      <c r="T16" s="13">
        <v>13</v>
      </c>
      <c r="U16" s="13" t="s">
        <v>550</v>
      </c>
    </row>
    <row r="17" spans="1:21" x14ac:dyDescent="0.3">
      <c r="A17" s="23" t="s">
        <v>28</v>
      </c>
      <c r="B17" s="210">
        <f>SUM(D17:U17)</f>
        <v>7</v>
      </c>
      <c r="C17" s="11">
        <f>B17</f>
        <v>7</v>
      </c>
      <c r="D17" s="13"/>
      <c r="E17" s="13"/>
      <c r="F17" s="13"/>
      <c r="G17" s="13"/>
      <c r="H17" s="52"/>
      <c r="I17" s="13">
        <v>1</v>
      </c>
      <c r="J17" s="13"/>
      <c r="K17" s="41"/>
      <c r="L17" s="41"/>
      <c r="M17" s="41">
        <v>1</v>
      </c>
      <c r="N17" s="41">
        <v>1</v>
      </c>
      <c r="O17" s="41"/>
      <c r="P17" s="52"/>
      <c r="Q17" s="41">
        <v>1</v>
      </c>
      <c r="R17" s="13">
        <v>1</v>
      </c>
      <c r="S17" s="13"/>
      <c r="T17" s="13">
        <v>1</v>
      </c>
      <c r="U17" s="13">
        <v>1</v>
      </c>
    </row>
    <row r="18" spans="1:21" x14ac:dyDescent="0.3">
      <c r="A18" s="23" t="s">
        <v>29</v>
      </c>
      <c r="B18" s="210">
        <f>SUM(D18:U18)</f>
        <v>6</v>
      </c>
      <c r="C18" s="11">
        <f t="shared" ref="C18:C21" si="1">B18</f>
        <v>6</v>
      </c>
      <c r="D18" s="13">
        <v>1</v>
      </c>
      <c r="E18" s="13"/>
      <c r="F18" s="13">
        <v>1</v>
      </c>
      <c r="G18" s="13">
        <v>1</v>
      </c>
      <c r="H18" s="52"/>
      <c r="I18" s="13"/>
      <c r="J18" s="13">
        <v>1</v>
      </c>
      <c r="K18" s="41"/>
      <c r="L18" s="41">
        <v>1</v>
      </c>
      <c r="M18" s="41"/>
      <c r="N18" s="41"/>
      <c r="O18" s="41">
        <v>1</v>
      </c>
      <c r="P18" s="52"/>
      <c r="Q18" s="41"/>
      <c r="R18" s="13"/>
      <c r="S18" s="13"/>
      <c r="T18" s="13"/>
      <c r="U18" s="13"/>
    </row>
    <row r="19" spans="1:21" x14ac:dyDescent="0.3">
      <c r="A19" s="23" t="s">
        <v>30</v>
      </c>
      <c r="B19" s="210">
        <f>B17+B18</f>
        <v>13</v>
      </c>
      <c r="C19" s="11">
        <f t="shared" si="1"/>
        <v>13</v>
      </c>
      <c r="D19" s="13"/>
      <c r="E19" s="13"/>
      <c r="F19" s="13"/>
      <c r="G19" s="13"/>
      <c r="H19" s="52"/>
      <c r="I19" s="13"/>
      <c r="J19" s="13"/>
      <c r="K19" s="41"/>
      <c r="L19" s="41"/>
      <c r="M19" s="41"/>
      <c r="N19" s="41"/>
      <c r="O19" s="41"/>
      <c r="P19" s="52"/>
      <c r="Q19" s="41"/>
      <c r="R19" s="13"/>
      <c r="S19" s="13"/>
      <c r="T19" s="13"/>
      <c r="U19" s="13"/>
    </row>
    <row r="20" spans="1:21" x14ac:dyDescent="0.3">
      <c r="A20" s="23" t="s">
        <v>31</v>
      </c>
      <c r="B20" s="210">
        <f>SUM(D20:U20)</f>
        <v>1</v>
      </c>
      <c r="C20" s="11">
        <f t="shared" si="1"/>
        <v>1</v>
      </c>
      <c r="D20" s="13"/>
      <c r="E20" s="13"/>
      <c r="F20" s="13"/>
      <c r="G20" s="13"/>
      <c r="H20" s="52"/>
      <c r="I20" s="13"/>
      <c r="J20" s="13"/>
      <c r="K20" s="41"/>
      <c r="L20" s="41"/>
      <c r="M20" s="41"/>
      <c r="N20" s="41"/>
      <c r="O20" s="41"/>
      <c r="P20" s="52"/>
      <c r="Q20" s="41"/>
      <c r="R20" s="13">
        <v>1</v>
      </c>
      <c r="S20" s="13"/>
      <c r="T20" s="13"/>
      <c r="U20" s="13"/>
    </row>
    <row r="21" spans="1:21" ht="17" thickBot="1" x14ac:dyDescent="0.35">
      <c r="A21" s="24" t="s">
        <v>32</v>
      </c>
      <c r="B21" s="211">
        <f>SUM(D21:U21)</f>
        <v>5</v>
      </c>
      <c r="C21" s="16">
        <f t="shared" si="1"/>
        <v>5</v>
      </c>
      <c r="D21" s="18"/>
      <c r="E21" s="18"/>
      <c r="F21" s="18"/>
      <c r="G21" s="18"/>
      <c r="H21" s="53"/>
      <c r="I21" s="18"/>
      <c r="J21" s="18"/>
      <c r="K21" s="42"/>
      <c r="L21" s="42"/>
      <c r="M21" s="42"/>
      <c r="N21" s="42"/>
      <c r="O21" s="42"/>
      <c r="P21" s="53"/>
      <c r="Q21" s="42"/>
      <c r="R21" s="18">
        <v>5</v>
      </c>
      <c r="S21" s="18"/>
      <c r="T21" s="18"/>
      <c r="U21" s="18"/>
    </row>
    <row r="22" spans="1:21" ht="21.1" x14ac:dyDescent="0.35">
      <c r="A22" s="4" t="s">
        <v>175</v>
      </c>
      <c r="B22" s="209"/>
      <c r="C22" s="29"/>
      <c r="D22" s="22"/>
      <c r="E22" s="22"/>
      <c r="F22" s="22"/>
      <c r="G22" s="22"/>
      <c r="H22" s="55"/>
      <c r="I22" s="22"/>
      <c r="J22" s="22" t="s">
        <v>558</v>
      </c>
      <c r="K22" s="43">
        <v>11</v>
      </c>
      <c r="L22" s="43">
        <v>15</v>
      </c>
      <c r="M22" s="43">
        <v>11</v>
      </c>
      <c r="N22" s="43"/>
      <c r="O22" s="43">
        <v>11</v>
      </c>
      <c r="P22" s="55"/>
      <c r="Q22" s="43">
        <v>11</v>
      </c>
      <c r="R22" s="22">
        <v>15</v>
      </c>
      <c r="S22" s="22">
        <v>11</v>
      </c>
      <c r="T22" s="22">
        <v>11</v>
      </c>
      <c r="U22" s="45">
        <v>11</v>
      </c>
    </row>
    <row r="23" spans="1:21" x14ac:dyDescent="0.3">
      <c r="A23" s="10" t="s">
        <v>28</v>
      </c>
      <c r="B23" s="210">
        <f>SUM(D23:U23)</f>
        <v>10</v>
      </c>
      <c r="C23" s="11">
        <f>B23+6</f>
        <v>16</v>
      </c>
      <c r="D23" s="13"/>
      <c r="E23" s="13"/>
      <c r="F23" s="13"/>
      <c r="G23" s="13"/>
      <c r="H23" s="52"/>
      <c r="I23" s="13"/>
      <c r="J23" s="13">
        <v>1</v>
      </c>
      <c r="K23" s="41">
        <v>1</v>
      </c>
      <c r="L23" s="41">
        <v>1</v>
      </c>
      <c r="M23" s="41">
        <v>1</v>
      </c>
      <c r="N23" s="41"/>
      <c r="O23" s="41">
        <v>1</v>
      </c>
      <c r="P23" s="52"/>
      <c r="Q23" s="41">
        <v>1</v>
      </c>
      <c r="R23" s="13">
        <v>1</v>
      </c>
      <c r="S23" s="13">
        <v>1</v>
      </c>
      <c r="T23" s="13">
        <v>1</v>
      </c>
      <c r="U23" s="46">
        <v>1</v>
      </c>
    </row>
    <row r="24" spans="1:21" x14ac:dyDescent="0.3">
      <c r="A24" s="10" t="s">
        <v>29</v>
      </c>
      <c r="B24" s="210">
        <f>SUM(D24:U24)</f>
        <v>0</v>
      </c>
      <c r="C24" s="11">
        <f t="shared" ref="C24" si="2">B24</f>
        <v>0</v>
      </c>
      <c r="D24" s="13"/>
      <c r="E24" s="13"/>
      <c r="F24" s="13"/>
      <c r="G24" s="13"/>
      <c r="H24" s="52"/>
      <c r="I24" s="13"/>
      <c r="J24" s="13"/>
      <c r="K24" s="41"/>
      <c r="L24" s="41"/>
      <c r="M24" s="41"/>
      <c r="N24" s="41"/>
      <c r="O24" s="41"/>
      <c r="P24" s="52"/>
      <c r="Q24" s="41"/>
      <c r="R24" s="13"/>
      <c r="S24" s="13"/>
      <c r="T24" s="13"/>
      <c r="U24" s="46"/>
    </row>
    <row r="25" spans="1:21" x14ac:dyDescent="0.3">
      <c r="A25" s="10" t="s">
        <v>30</v>
      </c>
      <c r="B25" s="210">
        <f>B23+B24</f>
        <v>10</v>
      </c>
      <c r="C25" s="11">
        <f>C23+C24</f>
        <v>16</v>
      </c>
      <c r="D25" s="13"/>
      <c r="E25" s="13"/>
      <c r="F25" s="13"/>
      <c r="G25" s="13"/>
      <c r="H25" s="52"/>
      <c r="I25" s="13"/>
      <c r="J25" s="13"/>
      <c r="K25" s="41"/>
      <c r="L25" s="41"/>
      <c r="M25" s="41"/>
      <c r="N25" s="41"/>
      <c r="O25" s="41"/>
      <c r="P25" s="52"/>
      <c r="Q25" s="41"/>
      <c r="R25" s="13"/>
      <c r="S25" s="13"/>
      <c r="T25" s="13"/>
      <c r="U25" s="46"/>
    </row>
    <row r="26" spans="1:21" x14ac:dyDescent="0.3">
      <c r="A26" s="10" t="s">
        <v>31</v>
      </c>
      <c r="B26" s="210">
        <f>SUM(D26:U26)</f>
        <v>2</v>
      </c>
      <c r="C26" s="11">
        <f>B26+1</f>
        <v>3</v>
      </c>
      <c r="D26" s="13"/>
      <c r="E26" s="13"/>
      <c r="F26" s="13"/>
      <c r="G26" s="13"/>
      <c r="H26" s="52"/>
      <c r="I26" s="13"/>
      <c r="J26" s="13"/>
      <c r="K26" s="41">
        <v>1</v>
      </c>
      <c r="L26" s="41"/>
      <c r="M26" s="41"/>
      <c r="N26" s="41"/>
      <c r="O26" s="41"/>
      <c r="P26" s="52"/>
      <c r="Q26" s="41">
        <v>1</v>
      </c>
      <c r="R26" s="13"/>
      <c r="S26" s="13"/>
      <c r="T26" s="13"/>
      <c r="U26" s="46"/>
    </row>
    <row r="27" spans="1:21" ht="17" thickBot="1" x14ac:dyDescent="0.35">
      <c r="A27" s="15" t="s">
        <v>32</v>
      </c>
      <c r="B27" s="211">
        <f>SUM(D27:U27)</f>
        <v>10</v>
      </c>
      <c r="C27" s="16">
        <f>B27+5</f>
        <v>15</v>
      </c>
      <c r="D27" s="18"/>
      <c r="E27" s="18"/>
      <c r="F27" s="18"/>
      <c r="G27" s="18"/>
      <c r="H27" s="53"/>
      <c r="I27" s="18"/>
      <c r="J27" s="18"/>
      <c r="K27" s="42">
        <v>5</v>
      </c>
      <c r="L27" s="42"/>
      <c r="M27" s="42"/>
      <c r="N27" s="42"/>
      <c r="O27" s="42"/>
      <c r="P27" s="53"/>
      <c r="Q27" s="42">
        <v>5</v>
      </c>
      <c r="R27" s="18"/>
      <c r="S27" s="18"/>
      <c r="T27" s="18"/>
      <c r="U27" s="47"/>
    </row>
    <row r="28" spans="1:21" ht="21.1" x14ac:dyDescent="0.35">
      <c r="A28" s="20" t="s">
        <v>43</v>
      </c>
      <c r="B28" s="210"/>
      <c r="C28" s="25"/>
      <c r="D28" s="13"/>
      <c r="E28" s="13"/>
      <c r="F28" s="13"/>
      <c r="G28" s="13"/>
      <c r="H28" s="52"/>
      <c r="I28" s="13"/>
      <c r="J28" s="13"/>
      <c r="K28" s="41"/>
      <c r="L28" s="41"/>
      <c r="M28" s="41"/>
      <c r="N28" s="41"/>
      <c r="O28" s="41"/>
      <c r="P28" s="52"/>
      <c r="Q28" s="41"/>
      <c r="R28" s="13"/>
      <c r="S28" s="13"/>
      <c r="T28" s="13"/>
      <c r="U28" s="13"/>
    </row>
    <row r="29" spans="1:21" x14ac:dyDescent="0.3">
      <c r="A29" s="23" t="s">
        <v>28</v>
      </c>
      <c r="B29" s="210">
        <f>11+SUM(D29:U29)</f>
        <v>11</v>
      </c>
      <c r="C29" s="25">
        <f>B29+14</f>
        <v>25</v>
      </c>
      <c r="D29" s="13"/>
      <c r="E29" s="13"/>
      <c r="F29" s="13"/>
      <c r="G29" s="13"/>
      <c r="H29" s="52"/>
      <c r="I29" s="13"/>
      <c r="J29" s="13"/>
      <c r="K29" s="41"/>
      <c r="L29" s="41"/>
      <c r="M29" s="41"/>
      <c r="N29" s="41"/>
      <c r="O29" s="41"/>
      <c r="P29" s="52"/>
      <c r="Q29" s="41"/>
      <c r="R29" s="13"/>
      <c r="S29" s="13"/>
      <c r="T29" s="13"/>
      <c r="U29" s="13"/>
    </row>
    <row r="30" spans="1:21" x14ac:dyDescent="0.3">
      <c r="A30" s="23" t="s">
        <v>29</v>
      </c>
      <c r="B30" s="210">
        <f>2+SUM(D30:U30)</f>
        <v>2</v>
      </c>
      <c r="C30" s="25">
        <f>B30+1</f>
        <v>3</v>
      </c>
      <c r="D30" s="13"/>
      <c r="E30" s="13"/>
      <c r="F30" s="13"/>
      <c r="G30" s="13"/>
      <c r="H30" s="52"/>
      <c r="I30" s="13"/>
      <c r="J30" s="13"/>
      <c r="K30" s="41"/>
      <c r="L30" s="41"/>
      <c r="M30" s="41"/>
      <c r="N30" s="41"/>
      <c r="O30" s="41"/>
      <c r="P30" s="52"/>
      <c r="Q30" s="41"/>
      <c r="R30" s="13"/>
      <c r="S30" s="13"/>
      <c r="T30" s="13"/>
      <c r="U30" s="13"/>
    </row>
    <row r="31" spans="1:21" x14ac:dyDescent="0.3">
      <c r="A31" s="23" t="s">
        <v>30</v>
      </c>
      <c r="B31" s="210">
        <f>B29+B30</f>
        <v>13</v>
      </c>
      <c r="C31" s="25">
        <f>B31+15</f>
        <v>28</v>
      </c>
      <c r="D31" s="13"/>
      <c r="E31" s="13"/>
      <c r="F31" s="13"/>
      <c r="G31" s="13"/>
      <c r="H31" s="52"/>
      <c r="I31" s="13"/>
      <c r="J31" s="13"/>
      <c r="K31" s="41"/>
      <c r="L31" s="41"/>
      <c r="M31" s="41"/>
      <c r="N31" s="41"/>
      <c r="O31" s="41"/>
      <c r="P31" s="52"/>
      <c r="Q31" s="41"/>
      <c r="R31" s="13"/>
      <c r="S31" s="13"/>
      <c r="T31" s="13"/>
      <c r="U31" s="13"/>
    </row>
    <row r="32" spans="1:21" x14ac:dyDescent="0.3">
      <c r="A32" s="23" t="s">
        <v>31</v>
      </c>
      <c r="B32" s="210">
        <f>1+SUM(D32:U32)</f>
        <v>1</v>
      </c>
      <c r="C32" s="25">
        <f>B32+2</f>
        <v>3</v>
      </c>
      <c r="D32" s="13"/>
      <c r="E32" s="13"/>
      <c r="F32" s="13"/>
      <c r="G32" s="13"/>
      <c r="H32" s="52"/>
      <c r="I32" s="13"/>
      <c r="J32" s="13"/>
      <c r="K32" s="41"/>
      <c r="L32" s="41"/>
      <c r="M32" s="41"/>
      <c r="N32" s="41"/>
      <c r="O32" s="41"/>
      <c r="P32" s="52"/>
      <c r="Q32" s="41"/>
      <c r="R32" s="13"/>
      <c r="S32" s="13"/>
      <c r="T32" s="13"/>
      <c r="U32" s="13"/>
    </row>
    <row r="33" spans="1:21" ht="17" thickBot="1" x14ac:dyDescent="0.35">
      <c r="A33" s="24" t="s">
        <v>32</v>
      </c>
      <c r="B33" s="211">
        <f>5+SUM(D33:U33)</f>
        <v>5</v>
      </c>
      <c r="C33" s="26">
        <f>B33+10</f>
        <v>15</v>
      </c>
      <c r="D33" s="18"/>
      <c r="E33" s="18"/>
      <c r="F33" s="18"/>
      <c r="G33" s="18"/>
      <c r="H33" s="53"/>
      <c r="I33" s="18"/>
      <c r="J33" s="18"/>
      <c r="K33" s="42"/>
      <c r="L33" s="42"/>
      <c r="M33" s="42"/>
      <c r="N33" s="42"/>
      <c r="O33" s="42"/>
      <c r="P33" s="53"/>
      <c r="Q33" s="42"/>
      <c r="R33" s="18"/>
      <c r="S33" s="18"/>
      <c r="T33" s="18"/>
      <c r="U33" s="18"/>
    </row>
    <row r="34" spans="1:21" ht="21.1" x14ac:dyDescent="0.35">
      <c r="A34" s="204" t="s">
        <v>44</v>
      </c>
      <c r="B34" s="209"/>
      <c r="C34" s="28"/>
      <c r="D34" s="22"/>
      <c r="E34" s="22"/>
      <c r="F34" s="22"/>
      <c r="G34" s="22"/>
      <c r="H34" s="55"/>
      <c r="I34" s="22"/>
      <c r="J34" s="22"/>
      <c r="K34" s="43"/>
      <c r="L34" s="43"/>
      <c r="M34" s="43"/>
      <c r="N34" s="43"/>
      <c r="O34" s="43"/>
      <c r="P34" s="55"/>
      <c r="Q34" s="43"/>
      <c r="R34" s="22"/>
      <c r="S34" s="22"/>
      <c r="T34" s="22"/>
      <c r="U34" s="22"/>
    </row>
    <row r="35" spans="1:21" x14ac:dyDescent="0.3">
      <c r="A35" s="23" t="s">
        <v>28</v>
      </c>
      <c r="B35" s="210">
        <f>SUM(D35:U35)</f>
        <v>0</v>
      </c>
      <c r="C35" s="11">
        <f>B35+2</f>
        <v>2</v>
      </c>
      <c r="D35" s="13"/>
      <c r="E35" s="13"/>
      <c r="F35" s="12"/>
      <c r="G35" s="13"/>
      <c r="H35" s="54"/>
      <c r="I35" s="13"/>
      <c r="J35" s="13"/>
      <c r="K35" s="41"/>
      <c r="L35" s="41"/>
      <c r="M35" s="41"/>
      <c r="N35" s="41"/>
      <c r="O35" s="41"/>
      <c r="P35" s="52"/>
      <c r="Q35" s="41"/>
      <c r="R35" s="13"/>
      <c r="S35" s="13"/>
      <c r="T35" s="13"/>
      <c r="U35" s="13"/>
    </row>
    <row r="36" spans="1:21" x14ac:dyDescent="0.3">
      <c r="A36" s="23" t="s">
        <v>29</v>
      </c>
      <c r="B36" s="210">
        <f>SUM(D36:U36)</f>
        <v>0</v>
      </c>
      <c r="C36" s="11">
        <f>B36+3</f>
        <v>3</v>
      </c>
      <c r="D36" s="13"/>
      <c r="E36" s="13"/>
      <c r="F36" s="13"/>
      <c r="G36" s="13"/>
      <c r="H36" s="52"/>
      <c r="I36" s="13"/>
      <c r="J36" s="13"/>
      <c r="K36" s="41"/>
      <c r="L36" s="41"/>
      <c r="M36" s="41"/>
      <c r="N36" s="41"/>
      <c r="O36" s="41"/>
      <c r="P36" s="52"/>
      <c r="Q36" s="41"/>
      <c r="R36" s="13"/>
      <c r="S36" s="13"/>
      <c r="T36" s="13"/>
      <c r="U36" s="13"/>
    </row>
    <row r="37" spans="1:21" x14ac:dyDescent="0.3">
      <c r="A37" s="23" t="s">
        <v>30</v>
      </c>
      <c r="B37" s="210">
        <f>B35+B36</f>
        <v>0</v>
      </c>
      <c r="C37" s="11">
        <f>C35+C36+B37</f>
        <v>5</v>
      </c>
      <c r="D37" s="13"/>
      <c r="E37" s="13"/>
      <c r="F37" s="13"/>
      <c r="G37" s="13"/>
      <c r="H37" s="52"/>
      <c r="I37" s="13"/>
      <c r="J37" s="13"/>
      <c r="K37" s="41"/>
      <c r="L37" s="41"/>
      <c r="M37" s="41"/>
      <c r="N37" s="41"/>
      <c r="O37" s="41"/>
      <c r="P37" s="52"/>
      <c r="Q37" s="41"/>
      <c r="R37" s="13"/>
      <c r="S37" s="13"/>
      <c r="T37" s="13"/>
      <c r="U37" s="13"/>
    </row>
    <row r="38" spans="1:21" x14ac:dyDescent="0.3">
      <c r="A38" s="23" t="s">
        <v>31</v>
      </c>
      <c r="B38" s="210">
        <f>SUM(D38:U38)</f>
        <v>0</v>
      </c>
      <c r="C38" s="11">
        <f>B38+1</f>
        <v>1</v>
      </c>
      <c r="D38" s="13"/>
      <c r="E38" s="13"/>
      <c r="F38" s="13"/>
      <c r="G38" s="13"/>
      <c r="H38" s="52"/>
      <c r="I38" s="13"/>
      <c r="J38" s="13"/>
      <c r="K38" s="41"/>
      <c r="L38" s="41"/>
      <c r="M38" s="41"/>
      <c r="N38" s="41"/>
      <c r="O38" s="41"/>
      <c r="P38" s="52"/>
      <c r="Q38" s="41"/>
      <c r="R38" s="13"/>
      <c r="S38" s="13"/>
      <c r="T38" s="13"/>
      <c r="U38" s="13"/>
    </row>
    <row r="39" spans="1:21" ht="17" thickBot="1" x14ac:dyDescent="0.35">
      <c r="A39" s="24" t="s">
        <v>32</v>
      </c>
      <c r="B39" s="211">
        <f>SUM(D39:U39)</f>
        <v>0</v>
      </c>
      <c r="C39" s="16">
        <f>B39+5</f>
        <v>5</v>
      </c>
      <c r="D39" s="18"/>
      <c r="E39" s="18"/>
      <c r="F39" s="18"/>
      <c r="G39" s="18"/>
      <c r="H39" s="53"/>
      <c r="I39" s="18"/>
      <c r="J39" s="18"/>
      <c r="K39" s="42"/>
      <c r="L39" s="42"/>
      <c r="M39" s="42"/>
      <c r="N39" s="42"/>
      <c r="O39" s="42"/>
      <c r="P39" s="53"/>
      <c r="Q39" s="42"/>
      <c r="R39" s="18"/>
      <c r="S39" s="18"/>
      <c r="T39" s="18"/>
      <c r="U39" s="18"/>
    </row>
    <row r="40" spans="1:21" ht="21.1" x14ac:dyDescent="0.35">
      <c r="A40" s="20" t="s">
        <v>631</v>
      </c>
      <c r="B40" s="212"/>
      <c r="C40" s="21"/>
      <c r="D40" s="13"/>
      <c r="E40" s="13" t="s">
        <v>558</v>
      </c>
      <c r="F40" s="13">
        <v>14</v>
      </c>
      <c r="G40" s="13">
        <v>14</v>
      </c>
      <c r="H40" s="52"/>
      <c r="I40" s="13"/>
      <c r="J40" s="13"/>
      <c r="K40" s="41">
        <v>14</v>
      </c>
      <c r="L40" s="41">
        <v>14</v>
      </c>
      <c r="M40" s="41">
        <v>14</v>
      </c>
      <c r="N40" s="41" t="s">
        <v>595</v>
      </c>
      <c r="O40" s="41">
        <v>14</v>
      </c>
      <c r="P40" s="52"/>
      <c r="Q40" s="41" t="s">
        <v>628</v>
      </c>
      <c r="R40" s="13"/>
      <c r="S40" s="13"/>
      <c r="T40" s="13"/>
      <c r="U40" s="13"/>
    </row>
    <row r="41" spans="1:21" x14ac:dyDescent="0.3">
      <c r="A41" s="23" t="s">
        <v>28</v>
      </c>
      <c r="B41" s="210">
        <f>SUM(D41:U41)</f>
        <v>8</v>
      </c>
      <c r="C41" s="11">
        <f>B41+35</f>
        <v>43</v>
      </c>
      <c r="D41" s="13"/>
      <c r="E41" s="13">
        <v>1</v>
      </c>
      <c r="F41" s="13">
        <v>1</v>
      </c>
      <c r="G41" s="13">
        <v>1</v>
      </c>
      <c r="H41" s="52"/>
      <c r="I41" s="13"/>
      <c r="J41" s="13"/>
      <c r="K41" s="41">
        <v>1</v>
      </c>
      <c r="L41" s="41">
        <v>1</v>
      </c>
      <c r="M41" s="41">
        <v>1</v>
      </c>
      <c r="N41" s="41"/>
      <c r="O41" s="41">
        <v>1</v>
      </c>
      <c r="P41" s="52"/>
      <c r="Q41" s="41">
        <v>1</v>
      </c>
      <c r="R41" s="13"/>
      <c r="S41" s="13"/>
      <c r="T41" s="13"/>
      <c r="U41" s="13"/>
    </row>
    <row r="42" spans="1:21" x14ac:dyDescent="0.3">
      <c r="A42" s="23" t="s">
        <v>29</v>
      </c>
      <c r="B42" s="210">
        <f>SUM(D42:U42)</f>
        <v>1</v>
      </c>
      <c r="C42" s="11">
        <f>B42+9</f>
        <v>10</v>
      </c>
      <c r="D42" s="13"/>
      <c r="E42" s="13"/>
      <c r="F42" s="13"/>
      <c r="G42" s="13"/>
      <c r="H42" s="52"/>
      <c r="I42" s="13"/>
      <c r="J42" s="13"/>
      <c r="K42" s="41"/>
      <c r="L42" s="41"/>
      <c r="M42" s="41"/>
      <c r="N42" s="41">
        <v>1</v>
      </c>
      <c r="O42" s="41"/>
      <c r="P42" s="52"/>
      <c r="Q42" s="41"/>
      <c r="R42" s="13"/>
      <c r="S42" s="13"/>
      <c r="T42" s="13"/>
      <c r="U42" s="13"/>
    </row>
    <row r="43" spans="1:21" x14ac:dyDescent="0.3">
      <c r="A43" s="23" t="s">
        <v>30</v>
      </c>
      <c r="B43" s="210">
        <f>B41+B42</f>
        <v>9</v>
      </c>
      <c r="C43" s="11">
        <f>C41+C42</f>
        <v>53</v>
      </c>
      <c r="D43" s="13"/>
      <c r="E43" s="13"/>
      <c r="F43" s="13"/>
      <c r="G43" s="13"/>
      <c r="H43" s="52"/>
      <c r="I43" s="13"/>
      <c r="J43" s="13"/>
      <c r="K43" s="41"/>
      <c r="L43" s="41"/>
      <c r="M43" s="41"/>
      <c r="N43" s="41"/>
      <c r="O43" s="41"/>
      <c r="P43" s="52"/>
      <c r="Q43" s="41"/>
      <c r="R43" s="13"/>
      <c r="S43" s="13"/>
      <c r="T43" s="13"/>
      <c r="U43" s="13"/>
    </row>
    <row r="44" spans="1:21" x14ac:dyDescent="0.3">
      <c r="A44" s="23" t="s">
        <v>31</v>
      </c>
      <c r="B44" s="210">
        <f>SUM(D44:U44)</f>
        <v>3</v>
      </c>
      <c r="C44" s="11">
        <f>B44+11</f>
        <v>14</v>
      </c>
      <c r="D44" s="13"/>
      <c r="E44" s="13"/>
      <c r="F44" s="13"/>
      <c r="G44" s="13">
        <v>1</v>
      </c>
      <c r="H44" s="52"/>
      <c r="I44" s="13"/>
      <c r="J44" s="13"/>
      <c r="K44" s="41"/>
      <c r="L44" s="41"/>
      <c r="M44" s="41"/>
      <c r="N44" s="41">
        <v>1</v>
      </c>
      <c r="O44" s="41"/>
      <c r="P44" s="52"/>
      <c r="Q44" s="41">
        <v>1</v>
      </c>
      <c r="R44" s="13"/>
      <c r="S44" s="13"/>
      <c r="T44" s="13"/>
      <c r="U44" s="13"/>
    </row>
    <row r="45" spans="1:21" ht="17" thickBot="1" x14ac:dyDescent="0.35">
      <c r="A45" s="24" t="s">
        <v>32</v>
      </c>
      <c r="B45" s="211">
        <f>SUM(D45:U45)</f>
        <v>15</v>
      </c>
      <c r="C45" s="16">
        <f>B45+57</f>
        <v>72</v>
      </c>
      <c r="D45" s="18"/>
      <c r="E45" s="18"/>
      <c r="F45" s="18"/>
      <c r="G45" s="18">
        <v>5</v>
      </c>
      <c r="H45" s="53"/>
      <c r="I45" s="18"/>
      <c r="J45" s="18"/>
      <c r="K45" s="42"/>
      <c r="L45" s="42"/>
      <c r="M45" s="42"/>
      <c r="N45" s="42">
        <v>5</v>
      </c>
      <c r="O45" s="42"/>
      <c r="P45" s="53"/>
      <c r="Q45" s="42">
        <v>5</v>
      </c>
      <c r="R45" s="18"/>
      <c r="S45" s="18"/>
      <c r="T45" s="18"/>
      <c r="U45" s="18"/>
    </row>
    <row r="46" spans="1:21" ht="21.1" x14ac:dyDescent="0.35">
      <c r="A46" s="4" t="s">
        <v>36</v>
      </c>
      <c r="B46" s="209"/>
      <c r="C46" s="29"/>
      <c r="D46" s="22"/>
      <c r="E46" s="22"/>
      <c r="F46" s="22"/>
      <c r="G46" s="22"/>
      <c r="H46" s="55"/>
      <c r="I46" s="22"/>
      <c r="J46" s="22"/>
      <c r="K46" s="43"/>
      <c r="L46" s="43"/>
      <c r="M46" s="43"/>
      <c r="N46" s="43"/>
      <c r="O46" s="43"/>
      <c r="P46" s="55"/>
      <c r="Q46" s="43"/>
      <c r="R46" s="22"/>
      <c r="S46" s="22"/>
      <c r="T46" s="22"/>
      <c r="U46" s="45"/>
    </row>
    <row r="47" spans="1:21" x14ac:dyDescent="0.3">
      <c r="A47" s="10" t="s">
        <v>28</v>
      </c>
      <c r="B47" s="210">
        <f>SUM(D47:U47)</f>
        <v>0</v>
      </c>
      <c r="C47" s="11">
        <f>B47</f>
        <v>0</v>
      </c>
      <c r="D47" s="13"/>
      <c r="E47" s="13"/>
      <c r="F47" s="13"/>
      <c r="G47" s="13"/>
      <c r="H47" s="52"/>
      <c r="I47" s="13"/>
      <c r="J47" s="13"/>
      <c r="K47" s="41"/>
      <c r="L47" s="41"/>
      <c r="M47" s="41"/>
      <c r="N47" s="41"/>
      <c r="O47" s="41"/>
      <c r="P47" s="52"/>
      <c r="Q47" s="41"/>
      <c r="R47" s="13"/>
      <c r="S47" s="13"/>
      <c r="T47" s="13"/>
      <c r="U47" s="46"/>
    </row>
    <row r="48" spans="1:21" x14ac:dyDescent="0.3">
      <c r="A48" s="10" t="s">
        <v>29</v>
      </c>
      <c r="B48" s="210">
        <f>SUM(D48:U48)</f>
        <v>0</v>
      </c>
      <c r="C48" s="11">
        <f t="shared" ref="C48:C51" si="3">B48</f>
        <v>0</v>
      </c>
      <c r="D48" s="13"/>
      <c r="E48" s="13"/>
      <c r="F48" s="13"/>
      <c r="G48" s="13"/>
      <c r="H48" s="52"/>
      <c r="I48" s="13"/>
      <c r="J48" s="13"/>
      <c r="K48" s="41"/>
      <c r="L48" s="41"/>
      <c r="M48" s="41"/>
      <c r="N48" s="41"/>
      <c r="O48" s="41"/>
      <c r="P48" s="52"/>
      <c r="Q48" s="41"/>
      <c r="R48" s="13"/>
      <c r="S48" s="13"/>
      <c r="T48" s="13"/>
      <c r="U48" s="46"/>
    </row>
    <row r="49" spans="1:21" x14ac:dyDescent="0.3">
      <c r="A49" s="10" t="s">
        <v>30</v>
      </c>
      <c r="B49" s="210">
        <f>B47+B48</f>
        <v>0</v>
      </c>
      <c r="C49" s="11">
        <f t="shared" si="3"/>
        <v>0</v>
      </c>
      <c r="D49" s="13"/>
      <c r="E49" s="13"/>
      <c r="F49" s="13"/>
      <c r="G49" s="13"/>
      <c r="H49" s="52"/>
      <c r="I49" s="13"/>
      <c r="J49" s="13"/>
      <c r="K49" s="41"/>
      <c r="L49" s="41"/>
      <c r="M49" s="41"/>
      <c r="N49" s="41"/>
      <c r="O49" s="41"/>
      <c r="P49" s="52"/>
      <c r="Q49" s="41"/>
      <c r="R49" s="13"/>
      <c r="S49" s="13"/>
      <c r="T49" s="13"/>
      <c r="U49" s="46"/>
    </row>
    <row r="50" spans="1:21" x14ac:dyDescent="0.3">
      <c r="A50" s="10" t="s">
        <v>31</v>
      </c>
      <c r="B50" s="210">
        <f>SUM(D50:U50)</f>
        <v>0</v>
      </c>
      <c r="C50" s="11">
        <f t="shared" si="3"/>
        <v>0</v>
      </c>
      <c r="D50" s="13"/>
      <c r="E50" s="13"/>
      <c r="F50" s="13"/>
      <c r="G50" s="13"/>
      <c r="H50" s="52"/>
      <c r="I50" s="13"/>
      <c r="J50" s="13"/>
      <c r="K50" s="41"/>
      <c r="L50" s="41"/>
      <c r="M50" s="41"/>
      <c r="N50" s="41"/>
      <c r="O50" s="41"/>
      <c r="P50" s="52"/>
      <c r="Q50" s="41"/>
      <c r="R50" s="13"/>
      <c r="S50" s="13"/>
      <c r="T50" s="13"/>
      <c r="U50" s="46"/>
    </row>
    <row r="51" spans="1:21" ht="17" thickBot="1" x14ac:dyDescent="0.35">
      <c r="A51" s="15" t="s">
        <v>32</v>
      </c>
      <c r="B51" s="211">
        <f>SUM(D51:U51)</f>
        <v>0</v>
      </c>
      <c r="C51" s="16">
        <f t="shared" si="3"/>
        <v>0</v>
      </c>
      <c r="D51" s="18"/>
      <c r="E51" s="18"/>
      <c r="F51" s="18"/>
      <c r="G51" s="18"/>
      <c r="H51" s="53"/>
      <c r="I51" s="18"/>
      <c r="J51" s="18"/>
      <c r="K51" s="42"/>
      <c r="L51" s="42"/>
      <c r="M51" s="42"/>
      <c r="N51" s="42"/>
      <c r="O51" s="42"/>
      <c r="P51" s="53"/>
      <c r="Q51" s="42"/>
      <c r="R51" s="18"/>
      <c r="S51" s="18"/>
      <c r="T51" s="18"/>
      <c r="U51" s="47"/>
    </row>
    <row r="52" spans="1:21" ht="21.1" x14ac:dyDescent="0.35">
      <c r="A52" s="20" t="s">
        <v>37</v>
      </c>
      <c r="B52" s="212"/>
      <c r="C52" s="21"/>
      <c r="D52" s="13"/>
      <c r="E52" s="13"/>
      <c r="F52" s="13"/>
      <c r="G52" s="13"/>
      <c r="H52" s="52"/>
      <c r="I52" s="13"/>
      <c r="J52" s="13"/>
      <c r="K52" s="41"/>
      <c r="L52" s="41"/>
      <c r="M52" s="41"/>
      <c r="N52" s="41"/>
      <c r="O52" s="41"/>
      <c r="P52" s="52"/>
      <c r="Q52" s="41"/>
      <c r="R52" s="13"/>
      <c r="S52" s="13"/>
      <c r="T52" s="13"/>
      <c r="U52" s="13"/>
    </row>
    <row r="53" spans="1:21" x14ac:dyDescent="0.3">
      <c r="A53" s="23" t="s">
        <v>28</v>
      </c>
      <c r="B53" s="210">
        <f>3+SUM(D53:U53)</f>
        <v>3</v>
      </c>
      <c r="C53" s="11">
        <f>B53</f>
        <v>3</v>
      </c>
      <c r="D53" s="13"/>
      <c r="E53" s="13"/>
      <c r="F53" s="13"/>
      <c r="G53" s="13"/>
      <c r="H53" s="52"/>
      <c r="I53" s="13"/>
      <c r="J53" s="13"/>
      <c r="K53" s="41"/>
      <c r="L53" s="41"/>
      <c r="M53" s="41"/>
      <c r="N53" s="41"/>
      <c r="O53" s="41"/>
      <c r="P53" s="52"/>
      <c r="Q53" s="41"/>
      <c r="R53" s="13"/>
      <c r="S53" s="13"/>
      <c r="T53" s="13"/>
      <c r="U53" s="13"/>
    </row>
    <row r="54" spans="1:21" x14ac:dyDescent="0.3">
      <c r="A54" s="23" t="s">
        <v>29</v>
      </c>
      <c r="B54" s="210">
        <f>2+SUM(D54:U54)</f>
        <v>2</v>
      </c>
      <c r="C54" s="11">
        <f t="shared" ref="C54:C57" si="4">B54</f>
        <v>2</v>
      </c>
      <c r="D54" s="13"/>
      <c r="E54" s="13"/>
      <c r="F54" s="13"/>
      <c r="G54" s="13"/>
      <c r="H54" s="52"/>
      <c r="I54" s="13"/>
      <c r="J54" s="13"/>
      <c r="K54" s="41"/>
      <c r="L54" s="41"/>
      <c r="M54" s="41"/>
      <c r="N54" s="41"/>
      <c r="O54" s="41"/>
      <c r="P54" s="52"/>
      <c r="Q54" s="41"/>
      <c r="R54" s="13"/>
      <c r="S54" s="13"/>
      <c r="T54" s="13"/>
      <c r="U54" s="13"/>
    </row>
    <row r="55" spans="1:21" x14ac:dyDescent="0.3">
      <c r="A55" s="23" t="s">
        <v>30</v>
      </c>
      <c r="B55" s="210">
        <f>B53+B54</f>
        <v>5</v>
      </c>
      <c r="C55" s="11">
        <f t="shared" si="4"/>
        <v>5</v>
      </c>
      <c r="D55" s="13"/>
      <c r="E55" s="13"/>
      <c r="F55" s="13"/>
      <c r="G55" s="13"/>
      <c r="H55" s="52"/>
      <c r="I55" s="13"/>
      <c r="J55" s="13"/>
      <c r="K55" s="41"/>
      <c r="L55" s="41"/>
      <c r="M55" s="41"/>
      <c r="N55" s="41"/>
      <c r="O55" s="41"/>
      <c r="P55" s="52"/>
      <c r="Q55" s="41"/>
      <c r="R55" s="13"/>
      <c r="S55" s="13"/>
      <c r="T55" s="13"/>
      <c r="U55" s="13"/>
    </row>
    <row r="56" spans="1:21" x14ac:dyDescent="0.3">
      <c r="A56" s="23" t="s">
        <v>31</v>
      </c>
      <c r="B56" s="210">
        <f>3+SUM(D56:U56)</f>
        <v>3</v>
      </c>
      <c r="C56" s="11">
        <f t="shared" si="4"/>
        <v>3</v>
      </c>
      <c r="D56" s="13"/>
      <c r="E56" s="13"/>
      <c r="F56" s="13"/>
      <c r="G56" s="13"/>
      <c r="H56" s="52"/>
      <c r="I56" s="13"/>
      <c r="J56" s="13"/>
      <c r="K56" s="41"/>
      <c r="L56" s="41"/>
      <c r="M56" s="41"/>
      <c r="N56" s="41"/>
      <c r="O56" s="41"/>
      <c r="P56" s="52"/>
      <c r="Q56" s="41"/>
      <c r="R56" s="13"/>
      <c r="S56" s="13"/>
      <c r="T56" s="13"/>
      <c r="U56" s="13"/>
    </row>
    <row r="57" spans="1:21" ht="17" thickBot="1" x14ac:dyDescent="0.35">
      <c r="A57" s="24" t="s">
        <v>32</v>
      </c>
      <c r="B57" s="211">
        <f>15+SUM(D57:U57)</f>
        <v>15</v>
      </c>
      <c r="C57" s="16">
        <f t="shared" si="4"/>
        <v>15</v>
      </c>
      <c r="D57" s="18"/>
      <c r="E57" s="18"/>
      <c r="F57" s="18"/>
      <c r="G57" s="18"/>
      <c r="H57" s="53"/>
      <c r="I57" s="18"/>
      <c r="J57" s="18"/>
      <c r="K57" s="42"/>
      <c r="L57" s="42"/>
      <c r="M57" s="42"/>
      <c r="N57" s="42"/>
      <c r="O57" s="42"/>
      <c r="P57" s="53"/>
      <c r="Q57" s="42"/>
      <c r="R57" s="18"/>
      <c r="S57" s="18"/>
      <c r="T57" s="18"/>
      <c r="U57" s="18"/>
    </row>
    <row r="58" spans="1:21" ht="21.1" x14ac:dyDescent="0.35">
      <c r="A58" s="4" t="s">
        <v>725</v>
      </c>
      <c r="B58" s="209"/>
      <c r="C58" s="29"/>
      <c r="D58" s="22"/>
      <c r="E58" s="22"/>
      <c r="F58" s="22"/>
      <c r="G58" s="22"/>
      <c r="H58" s="55"/>
      <c r="I58" s="22"/>
      <c r="J58" s="22"/>
      <c r="K58" s="43"/>
      <c r="L58" s="43"/>
      <c r="M58" s="43"/>
      <c r="N58" s="43"/>
      <c r="O58" s="43"/>
      <c r="P58" s="55"/>
      <c r="Q58" s="43" t="s">
        <v>556</v>
      </c>
      <c r="R58" s="22">
        <v>11</v>
      </c>
      <c r="S58" s="22">
        <v>14</v>
      </c>
      <c r="T58" s="22">
        <v>14</v>
      </c>
      <c r="U58" s="45" t="s">
        <v>551</v>
      </c>
    </row>
    <row r="59" spans="1:21" x14ac:dyDescent="0.3">
      <c r="A59" s="10" t="s">
        <v>28</v>
      </c>
      <c r="B59" s="210">
        <f>SUM(D59:U59)</f>
        <v>3</v>
      </c>
      <c r="C59" s="11">
        <f>B59</f>
        <v>3</v>
      </c>
      <c r="D59" s="13"/>
      <c r="E59" s="13"/>
      <c r="F59" s="13"/>
      <c r="G59" s="13"/>
      <c r="H59" s="52"/>
      <c r="I59" s="13"/>
      <c r="J59" s="13"/>
      <c r="K59" s="41"/>
      <c r="L59" s="41"/>
      <c r="M59" s="41"/>
      <c r="N59" s="41"/>
      <c r="O59" s="41"/>
      <c r="P59" s="52"/>
      <c r="Q59" s="41"/>
      <c r="R59" s="13">
        <v>1</v>
      </c>
      <c r="S59" s="13">
        <v>1</v>
      </c>
      <c r="T59" s="13">
        <v>1</v>
      </c>
      <c r="U59" s="46"/>
    </row>
    <row r="60" spans="1:21" x14ac:dyDescent="0.3">
      <c r="A60" s="10" t="s">
        <v>29</v>
      </c>
      <c r="B60" s="210">
        <f>SUM(D60:U60)</f>
        <v>2</v>
      </c>
      <c r="C60" s="11">
        <f t="shared" ref="C60:C63" si="5">B60</f>
        <v>2</v>
      </c>
      <c r="D60" s="13"/>
      <c r="E60" s="13"/>
      <c r="F60" s="13"/>
      <c r="G60" s="13"/>
      <c r="H60" s="52"/>
      <c r="I60" s="13"/>
      <c r="J60" s="13"/>
      <c r="K60" s="41"/>
      <c r="L60" s="41"/>
      <c r="M60" s="41"/>
      <c r="N60" s="41"/>
      <c r="O60" s="41"/>
      <c r="P60" s="52"/>
      <c r="Q60" s="41">
        <v>1</v>
      </c>
      <c r="R60" s="13"/>
      <c r="S60" s="13"/>
      <c r="T60" s="13"/>
      <c r="U60" s="46">
        <v>1</v>
      </c>
    </row>
    <row r="61" spans="1:21" x14ac:dyDescent="0.3">
      <c r="A61" s="10" t="s">
        <v>30</v>
      </c>
      <c r="B61" s="210">
        <f>B59+B60</f>
        <v>5</v>
      </c>
      <c r="C61" s="11">
        <f t="shared" si="5"/>
        <v>5</v>
      </c>
      <c r="D61" s="13"/>
      <c r="E61" s="13"/>
      <c r="F61" s="13"/>
      <c r="G61" s="13"/>
      <c r="H61" s="52"/>
      <c r="I61" s="13"/>
      <c r="J61" s="13"/>
      <c r="K61" s="41"/>
      <c r="L61" s="41"/>
      <c r="M61" s="41"/>
      <c r="N61" s="41"/>
      <c r="O61" s="41"/>
      <c r="P61" s="52"/>
      <c r="Q61" s="41"/>
      <c r="R61" s="13"/>
      <c r="S61" s="13"/>
      <c r="T61" s="13"/>
      <c r="U61" s="46"/>
    </row>
    <row r="62" spans="1:21" x14ac:dyDescent="0.3">
      <c r="A62" s="10" t="s">
        <v>31</v>
      </c>
      <c r="B62" s="210">
        <f>SUM(D62:U62)</f>
        <v>1</v>
      </c>
      <c r="C62" s="11">
        <f t="shared" si="5"/>
        <v>1</v>
      </c>
      <c r="D62" s="13"/>
      <c r="E62" s="13"/>
      <c r="F62" s="13"/>
      <c r="G62" s="13"/>
      <c r="H62" s="52"/>
      <c r="I62" s="13"/>
      <c r="J62" s="13"/>
      <c r="K62" s="41"/>
      <c r="L62" s="41"/>
      <c r="M62" s="41"/>
      <c r="N62" s="41"/>
      <c r="O62" s="41"/>
      <c r="P62" s="52"/>
      <c r="Q62" s="41"/>
      <c r="R62" s="13"/>
      <c r="S62" s="13"/>
      <c r="T62" s="13"/>
      <c r="U62" s="46">
        <v>1</v>
      </c>
    </row>
    <row r="63" spans="1:21" ht="17" thickBot="1" x14ac:dyDescent="0.35">
      <c r="A63" s="15" t="s">
        <v>32</v>
      </c>
      <c r="B63" s="211">
        <f>SUM(D63:U63)</f>
        <v>7</v>
      </c>
      <c r="C63" s="16">
        <f t="shared" si="5"/>
        <v>7</v>
      </c>
      <c r="D63" s="18"/>
      <c r="E63" s="18"/>
      <c r="F63" s="18"/>
      <c r="G63" s="18"/>
      <c r="H63" s="53"/>
      <c r="I63" s="18"/>
      <c r="J63" s="18"/>
      <c r="K63" s="42"/>
      <c r="L63" s="42"/>
      <c r="M63" s="42"/>
      <c r="N63" s="42"/>
      <c r="O63" s="42"/>
      <c r="P63" s="53"/>
      <c r="Q63" s="42"/>
      <c r="R63" s="18"/>
      <c r="S63" s="18"/>
      <c r="T63" s="18"/>
      <c r="U63" s="47">
        <v>7</v>
      </c>
    </row>
    <row r="64" spans="1:21" ht="21.1" x14ac:dyDescent="0.35">
      <c r="A64" s="20" t="s">
        <v>581</v>
      </c>
      <c r="B64" s="212"/>
      <c r="C64" s="21"/>
      <c r="D64" s="13" t="s">
        <v>582</v>
      </c>
      <c r="E64" s="13"/>
      <c r="F64" s="13"/>
      <c r="G64" s="13"/>
      <c r="H64" s="52"/>
      <c r="I64" s="13"/>
      <c r="J64" s="13"/>
      <c r="K64" s="41"/>
      <c r="L64" s="41"/>
      <c r="M64" s="41" t="s">
        <v>551</v>
      </c>
      <c r="N64" s="41" t="s">
        <v>628</v>
      </c>
      <c r="O64" s="41"/>
      <c r="P64" s="52"/>
      <c r="Q64" s="41"/>
      <c r="R64" s="13"/>
      <c r="S64" s="13"/>
      <c r="T64" s="13"/>
      <c r="U64" s="13"/>
    </row>
    <row r="65" spans="1:21" x14ac:dyDescent="0.3">
      <c r="A65" s="23" t="s">
        <v>28</v>
      </c>
      <c r="B65" s="210">
        <f>SUM(D65:U65)</f>
        <v>2</v>
      </c>
      <c r="C65" s="11">
        <f>B65</f>
        <v>2</v>
      </c>
      <c r="D65" s="13">
        <v>1</v>
      </c>
      <c r="E65" s="13"/>
      <c r="F65" s="13"/>
      <c r="G65" s="13"/>
      <c r="H65" s="52"/>
      <c r="I65" s="13"/>
      <c r="J65" s="13"/>
      <c r="K65" s="41"/>
      <c r="L65" s="41"/>
      <c r="M65" s="41"/>
      <c r="N65" s="41">
        <v>1</v>
      </c>
      <c r="O65" s="41"/>
      <c r="P65" s="52"/>
      <c r="Q65" s="41"/>
      <c r="R65" s="13"/>
      <c r="S65" s="13"/>
      <c r="T65" s="13"/>
      <c r="U65" s="13"/>
    </row>
    <row r="66" spans="1:21" x14ac:dyDescent="0.3">
      <c r="A66" s="23" t="s">
        <v>29</v>
      </c>
      <c r="B66" s="210">
        <f>SUM(D66:U66)</f>
        <v>1</v>
      </c>
      <c r="C66" s="11">
        <f t="shared" ref="C66:C69" si="6">B66</f>
        <v>1</v>
      </c>
      <c r="D66" s="13"/>
      <c r="E66" s="13"/>
      <c r="F66" s="13"/>
      <c r="G66" s="13"/>
      <c r="H66" s="52"/>
      <c r="I66" s="13"/>
      <c r="J66" s="13"/>
      <c r="K66" s="41"/>
      <c r="L66" s="41"/>
      <c r="M66" s="41">
        <v>1</v>
      </c>
      <c r="N66" s="41"/>
      <c r="O66" s="41"/>
      <c r="P66" s="52"/>
      <c r="Q66" s="41"/>
      <c r="R66" s="13"/>
      <c r="S66" s="13"/>
      <c r="T66" s="13"/>
      <c r="U66" s="13"/>
    </row>
    <row r="67" spans="1:21" x14ac:dyDescent="0.3">
      <c r="A67" s="23" t="s">
        <v>30</v>
      </c>
      <c r="B67" s="210">
        <f>B65+B66</f>
        <v>3</v>
      </c>
      <c r="C67" s="11">
        <f t="shared" si="6"/>
        <v>3</v>
      </c>
      <c r="D67" s="13"/>
      <c r="E67" s="13"/>
      <c r="F67" s="13"/>
      <c r="G67" s="13"/>
      <c r="H67" s="52"/>
      <c r="I67" s="13"/>
      <c r="J67" s="13"/>
      <c r="K67" s="41"/>
      <c r="L67" s="41"/>
      <c r="M67" s="41"/>
      <c r="N67" s="41"/>
      <c r="O67" s="41"/>
      <c r="P67" s="52"/>
      <c r="Q67" s="41"/>
      <c r="R67" s="13"/>
      <c r="S67" s="13"/>
      <c r="T67" s="13"/>
      <c r="U67" s="13"/>
    </row>
    <row r="68" spans="1:21" x14ac:dyDescent="0.3">
      <c r="A68" s="23" t="s">
        <v>31</v>
      </c>
      <c r="B68" s="210">
        <f>SUM(D68:U68)</f>
        <v>0</v>
      </c>
      <c r="C68" s="11">
        <f t="shared" si="6"/>
        <v>0</v>
      </c>
      <c r="D68" s="13"/>
      <c r="E68" s="13"/>
      <c r="F68" s="13"/>
      <c r="G68" s="13"/>
      <c r="H68" s="52"/>
      <c r="I68" s="13"/>
      <c r="J68" s="13"/>
      <c r="K68" s="41"/>
      <c r="L68" s="41"/>
      <c r="M68" s="41"/>
      <c r="N68" s="41"/>
      <c r="O68" s="41"/>
      <c r="P68" s="52"/>
      <c r="Q68" s="41"/>
      <c r="R68" s="13"/>
      <c r="S68" s="13"/>
      <c r="T68" s="13"/>
      <c r="U68" s="13"/>
    </row>
    <row r="69" spans="1:21" ht="17" thickBot="1" x14ac:dyDescent="0.35">
      <c r="A69" s="24" t="s">
        <v>32</v>
      </c>
      <c r="B69" s="211">
        <f>SUM(D69:U69)</f>
        <v>0</v>
      </c>
      <c r="C69" s="16">
        <f t="shared" si="6"/>
        <v>0</v>
      </c>
      <c r="D69" s="18"/>
      <c r="E69" s="18"/>
      <c r="F69" s="18"/>
      <c r="G69" s="18"/>
      <c r="H69" s="53"/>
      <c r="I69" s="18"/>
      <c r="J69" s="18"/>
      <c r="K69" s="42"/>
      <c r="L69" s="42"/>
      <c r="M69" s="42"/>
      <c r="N69" s="42"/>
      <c r="O69" s="42"/>
      <c r="P69" s="53"/>
      <c r="Q69" s="42"/>
      <c r="R69" s="18"/>
      <c r="S69" s="18"/>
      <c r="T69" s="18"/>
      <c r="U69" s="18"/>
    </row>
    <row r="70" spans="1:21" ht="21.1" x14ac:dyDescent="0.35">
      <c r="A70" s="20" t="s">
        <v>45</v>
      </c>
      <c r="B70" s="212"/>
      <c r="C70" s="21"/>
      <c r="D70" s="13"/>
      <c r="E70" s="13"/>
      <c r="F70" s="13"/>
      <c r="G70" s="13"/>
      <c r="H70" s="52"/>
      <c r="I70" s="13"/>
      <c r="J70" s="13"/>
      <c r="K70" s="41"/>
      <c r="L70" s="41"/>
      <c r="M70" s="41"/>
      <c r="N70" s="41"/>
      <c r="O70" s="43"/>
      <c r="P70" s="55"/>
      <c r="Q70" s="43"/>
      <c r="R70" s="22"/>
      <c r="S70" s="22"/>
      <c r="T70" s="22"/>
      <c r="U70" s="22"/>
    </row>
    <row r="71" spans="1:21" x14ac:dyDescent="0.3">
      <c r="A71" s="23" t="s">
        <v>28</v>
      </c>
      <c r="B71" s="210">
        <f>5+SUM(D71:U71)</f>
        <v>5</v>
      </c>
      <c r="C71" s="11">
        <f>1+B71</f>
        <v>6</v>
      </c>
      <c r="D71" s="13"/>
      <c r="E71" s="13"/>
      <c r="F71" s="13"/>
      <c r="G71" s="13"/>
      <c r="H71" s="52"/>
      <c r="I71" s="13"/>
      <c r="J71" s="13"/>
      <c r="K71" s="41"/>
      <c r="L71" s="41"/>
      <c r="M71" s="41"/>
      <c r="N71" s="41"/>
      <c r="O71" s="41"/>
      <c r="P71" s="52"/>
      <c r="Q71" s="41"/>
      <c r="R71" s="13"/>
      <c r="S71" s="13"/>
      <c r="T71" s="13"/>
      <c r="U71" s="13"/>
    </row>
    <row r="72" spans="1:21" x14ac:dyDescent="0.3">
      <c r="A72" s="23" t="s">
        <v>29</v>
      </c>
      <c r="B72" s="210">
        <f>SUM(D72:U72)</f>
        <v>0</v>
      </c>
      <c r="C72" s="11">
        <f>3+B72</f>
        <v>3</v>
      </c>
      <c r="D72" s="13"/>
      <c r="E72" s="13"/>
      <c r="F72" s="13"/>
      <c r="G72" s="13"/>
      <c r="H72" s="52"/>
      <c r="I72" s="13"/>
      <c r="J72" s="13"/>
      <c r="K72" s="41"/>
      <c r="L72" s="41"/>
      <c r="M72" s="41"/>
      <c r="N72" s="41"/>
      <c r="O72" s="41"/>
      <c r="P72" s="52"/>
      <c r="Q72" s="41"/>
      <c r="R72" s="13"/>
      <c r="S72" s="13"/>
      <c r="T72" s="13"/>
      <c r="U72" s="13"/>
    </row>
    <row r="73" spans="1:21" x14ac:dyDescent="0.3">
      <c r="A73" s="23" t="s">
        <v>30</v>
      </c>
      <c r="B73" s="210">
        <f>B71+B72</f>
        <v>5</v>
      </c>
      <c r="C73" s="11">
        <f>C71+C72</f>
        <v>9</v>
      </c>
      <c r="D73" s="13"/>
      <c r="E73" s="13"/>
      <c r="F73" s="13"/>
      <c r="G73" s="13"/>
      <c r="H73" s="52"/>
      <c r="I73" s="13"/>
      <c r="J73" s="13"/>
      <c r="K73" s="41"/>
      <c r="L73" s="41"/>
      <c r="M73" s="41"/>
      <c r="N73" s="41"/>
      <c r="O73" s="41"/>
      <c r="P73" s="52"/>
      <c r="Q73" s="41"/>
      <c r="R73" s="13"/>
      <c r="S73" s="13"/>
      <c r="T73" s="13"/>
      <c r="U73" s="13"/>
    </row>
    <row r="74" spans="1:21" x14ac:dyDescent="0.3">
      <c r="A74" s="23" t="s">
        <v>31</v>
      </c>
      <c r="B74" s="210">
        <f>3+SUM(D74:U74)</f>
        <v>3</v>
      </c>
      <c r="C74" s="11">
        <f>B74</f>
        <v>3</v>
      </c>
      <c r="D74" s="13"/>
      <c r="E74" s="13"/>
      <c r="F74" s="13"/>
      <c r="G74" s="13"/>
      <c r="H74" s="52"/>
      <c r="I74" s="13"/>
      <c r="J74" s="13"/>
      <c r="K74" s="41"/>
      <c r="L74" s="41"/>
      <c r="M74" s="41"/>
      <c r="N74" s="41"/>
      <c r="O74" s="41"/>
      <c r="P74" s="52"/>
      <c r="Q74" s="41"/>
      <c r="R74" s="13"/>
      <c r="S74" s="13"/>
      <c r="T74" s="13"/>
      <c r="U74" s="13"/>
    </row>
    <row r="75" spans="1:21" ht="17" thickBot="1" x14ac:dyDescent="0.35">
      <c r="A75" s="24" t="s">
        <v>32</v>
      </c>
      <c r="B75" s="211">
        <f>15+SUM(D75:U75)</f>
        <v>15</v>
      </c>
      <c r="C75" s="16">
        <f>B75</f>
        <v>15</v>
      </c>
      <c r="D75" s="18"/>
      <c r="E75" s="18"/>
      <c r="F75" s="18"/>
      <c r="G75" s="18"/>
      <c r="H75" s="53"/>
      <c r="I75" s="18"/>
      <c r="J75" s="18"/>
      <c r="K75" s="42"/>
      <c r="L75" s="42"/>
      <c r="M75" s="42"/>
      <c r="N75" s="42"/>
      <c r="O75" s="42"/>
      <c r="P75" s="53"/>
      <c r="Q75" s="42"/>
      <c r="R75" s="18"/>
      <c r="S75" s="18"/>
      <c r="T75" s="18"/>
      <c r="U75" s="18"/>
    </row>
    <row r="76" spans="1:21" ht="21.1" x14ac:dyDescent="0.35">
      <c r="A76" s="20" t="s">
        <v>38</v>
      </c>
      <c r="B76" s="212"/>
      <c r="C76" s="21"/>
      <c r="D76" s="13"/>
      <c r="E76" s="13"/>
      <c r="F76" s="13"/>
      <c r="G76" s="13"/>
      <c r="H76" s="52"/>
      <c r="I76" s="13"/>
      <c r="J76" s="13"/>
      <c r="K76" s="41"/>
      <c r="L76" s="41"/>
      <c r="M76" s="41"/>
      <c r="N76" s="41"/>
      <c r="O76" s="43"/>
      <c r="P76" s="55"/>
      <c r="Q76" s="43"/>
      <c r="R76" s="22"/>
      <c r="S76" s="22"/>
      <c r="T76" s="22"/>
      <c r="U76" s="22"/>
    </row>
    <row r="77" spans="1:21" x14ac:dyDescent="0.3">
      <c r="A77" s="23" t="s">
        <v>28</v>
      </c>
      <c r="B77" s="210">
        <f>SUM(D77:U77)</f>
        <v>0</v>
      </c>
      <c r="C77" s="11">
        <f>3+B77</f>
        <v>3</v>
      </c>
      <c r="D77" s="13"/>
      <c r="E77" s="13"/>
      <c r="F77" s="13"/>
      <c r="G77" s="13"/>
      <c r="H77" s="52"/>
      <c r="I77" s="13"/>
      <c r="J77" s="13"/>
      <c r="K77" s="41"/>
      <c r="L77" s="41"/>
      <c r="M77" s="41"/>
      <c r="N77" s="41"/>
      <c r="O77" s="41"/>
      <c r="P77" s="52"/>
      <c r="Q77" s="41"/>
      <c r="R77" s="13"/>
      <c r="S77" s="13"/>
      <c r="T77" s="13"/>
      <c r="U77" s="13"/>
    </row>
    <row r="78" spans="1:21" x14ac:dyDescent="0.3">
      <c r="A78" s="23" t="s">
        <v>29</v>
      </c>
      <c r="B78" s="210">
        <f>SUM(D78:U78)</f>
        <v>0</v>
      </c>
      <c r="C78" s="11">
        <f>5+B78</f>
        <v>5</v>
      </c>
      <c r="D78" s="13"/>
      <c r="E78" s="13"/>
      <c r="F78" s="13"/>
      <c r="G78" s="13"/>
      <c r="H78" s="52"/>
      <c r="I78" s="13"/>
      <c r="J78" s="13"/>
      <c r="K78" s="41"/>
      <c r="L78" s="41"/>
      <c r="M78" s="41"/>
      <c r="N78" s="41"/>
      <c r="O78" s="41"/>
      <c r="P78" s="52"/>
      <c r="Q78" s="41"/>
      <c r="R78" s="13"/>
      <c r="S78" s="13"/>
      <c r="T78" s="13"/>
      <c r="U78" s="13"/>
    </row>
    <row r="79" spans="1:21" x14ac:dyDescent="0.3">
      <c r="A79" s="23" t="s">
        <v>30</v>
      </c>
      <c r="B79" s="210">
        <f>B77+B78</f>
        <v>0</v>
      </c>
      <c r="C79" s="11">
        <f>C77+C78</f>
        <v>8</v>
      </c>
      <c r="D79" s="13"/>
      <c r="E79" s="13"/>
      <c r="F79" s="13"/>
      <c r="G79" s="13"/>
      <c r="H79" s="52"/>
      <c r="I79" s="13"/>
      <c r="J79" s="13"/>
      <c r="K79" s="41"/>
      <c r="L79" s="41"/>
      <c r="M79" s="41"/>
      <c r="N79" s="41"/>
      <c r="O79" s="41"/>
      <c r="P79" s="52"/>
      <c r="Q79" s="41"/>
      <c r="R79" s="13"/>
      <c r="S79" s="13"/>
      <c r="T79" s="13"/>
      <c r="U79" s="13"/>
    </row>
    <row r="80" spans="1:21" x14ac:dyDescent="0.3">
      <c r="A80" s="23" t="s">
        <v>31</v>
      </c>
      <c r="B80" s="210">
        <f>SUM(D80:U80)</f>
        <v>0</v>
      </c>
      <c r="C80" s="11">
        <f>1+B80</f>
        <v>1</v>
      </c>
      <c r="D80" s="13"/>
      <c r="E80" s="13"/>
      <c r="F80" s="13"/>
      <c r="G80" s="13"/>
      <c r="H80" s="52"/>
      <c r="I80" s="13"/>
      <c r="J80" s="13"/>
      <c r="K80" s="41"/>
      <c r="L80" s="41"/>
      <c r="M80" s="41"/>
      <c r="N80" s="41"/>
      <c r="O80" s="41"/>
      <c r="P80" s="52"/>
      <c r="Q80" s="41"/>
      <c r="R80" s="13"/>
      <c r="S80" s="13"/>
      <c r="T80" s="13"/>
      <c r="U80" s="13"/>
    </row>
    <row r="81" spans="1:21" ht="17" thickBot="1" x14ac:dyDescent="0.35">
      <c r="A81" s="24" t="s">
        <v>32</v>
      </c>
      <c r="B81" s="211">
        <f>SUM(D81:U81)</f>
        <v>0</v>
      </c>
      <c r="C81" s="16">
        <f>5+B81</f>
        <v>5</v>
      </c>
      <c r="D81" s="18"/>
      <c r="E81" s="18"/>
      <c r="F81" s="18"/>
      <c r="G81" s="18"/>
      <c r="H81" s="53"/>
      <c r="I81" s="18"/>
      <c r="J81" s="18"/>
      <c r="K81" s="42"/>
      <c r="L81" s="42"/>
      <c r="M81" s="42"/>
      <c r="N81" s="42"/>
      <c r="O81" s="41"/>
      <c r="P81" s="52"/>
      <c r="Q81" s="41"/>
      <c r="R81" s="13"/>
      <c r="S81" s="13"/>
      <c r="T81" s="13"/>
      <c r="U81" s="13"/>
    </row>
    <row r="82" spans="1:21" ht="21.1" x14ac:dyDescent="0.35">
      <c r="A82" s="4" t="s">
        <v>578</v>
      </c>
      <c r="B82" s="209"/>
      <c r="C82" s="29"/>
      <c r="D82" s="22" t="s">
        <v>579</v>
      </c>
      <c r="E82" s="22">
        <v>11</v>
      </c>
      <c r="F82" s="22" t="s">
        <v>638</v>
      </c>
      <c r="G82" s="22">
        <v>11</v>
      </c>
      <c r="H82" s="55"/>
      <c r="I82" s="22" t="s">
        <v>550</v>
      </c>
      <c r="J82" s="22" t="s">
        <v>638</v>
      </c>
      <c r="K82" s="43"/>
      <c r="L82" s="43">
        <v>11</v>
      </c>
      <c r="M82" s="43"/>
      <c r="N82" s="43">
        <v>11</v>
      </c>
      <c r="O82" s="43" t="s">
        <v>621</v>
      </c>
      <c r="P82" s="55"/>
      <c r="Q82" s="43"/>
      <c r="R82" s="22">
        <v>14</v>
      </c>
      <c r="S82" s="22"/>
      <c r="T82" s="22"/>
      <c r="U82" s="22" t="s">
        <v>628</v>
      </c>
    </row>
    <row r="83" spans="1:21" x14ac:dyDescent="0.3">
      <c r="A83" s="10" t="s">
        <v>28</v>
      </c>
      <c r="B83" s="210">
        <f>SUM(D83:U83)</f>
        <v>10</v>
      </c>
      <c r="C83" s="11">
        <f>B83+7</f>
        <v>17</v>
      </c>
      <c r="D83" s="13">
        <v>1</v>
      </c>
      <c r="E83" s="13">
        <v>1</v>
      </c>
      <c r="F83" s="13">
        <v>1</v>
      </c>
      <c r="G83" s="13">
        <v>1</v>
      </c>
      <c r="H83" s="52"/>
      <c r="I83" s="13">
        <v>1</v>
      </c>
      <c r="J83" s="13">
        <v>1</v>
      </c>
      <c r="K83" s="41"/>
      <c r="L83" s="41">
        <v>1</v>
      </c>
      <c r="M83" s="41"/>
      <c r="N83" s="41">
        <v>1</v>
      </c>
      <c r="O83" s="41"/>
      <c r="P83" s="52"/>
      <c r="Q83" s="41"/>
      <c r="R83" s="13">
        <v>1</v>
      </c>
      <c r="S83" s="13"/>
      <c r="T83" s="13"/>
      <c r="U83" s="13">
        <v>1</v>
      </c>
    </row>
    <row r="84" spans="1:21" x14ac:dyDescent="0.3">
      <c r="A84" s="10" t="s">
        <v>29</v>
      </c>
      <c r="B84" s="210">
        <f>SUM(D84:U84)</f>
        <v>0</v>
      </c>
      <c r="C84" s="11">
        <f>B84+12</f>
        <v>12</v>
      </c>
      <c r="D84" s="13"/>
      <c r="E84" s="13"/>
      <c r="F84" s="13"/>
      <c r="G84" s="13"/>
      <c r="H84" s="52"/>
      <c r="I84" s="13"/>
      <c r="J84" s="13"/>
      <c r="K84" s="41"/>
      <c r="L84" s="41"/>
      <c r="M84" s="41"/>
      <c r="N84" s="41"/>
      <c r="O84" s="41"/>
      <c r="P84" s="52"/>
      <c r="Q84" s="41"/>
      <c r="R84" s="13"/>
      <c r="S84" s="13"/>
      <c r="T84" s="13"/>
      <c r="U84" s="13"/>
    </row>
    <row r="85" spans="1:21" x14ac:dyDescent="0.3">
      <c r="A85" s="10" t="s">
        <v>30</v>
      </c>
      <c r="B85" s="210">
        <f>B83+B84</f>
        <v>10</v>
      </c>
      <c r="C85" s="11">
        <f>C83+C84</f>
        <v>29</v>
      </c>
      <c r="D85" s="13"/>
      <c r="E85" s="13"/>
      <c r="F85" s="13"/>
      <c r="G85" s="13"/>
      <c r="H85" s="52"/>
      <c r="I85" s="13"/>
      <c r="J85" s="13"/>
      <c r="K85" s="41"/>
      <c r="L85" s="41"/>
      <c r="M85" s="41"/>
      <c r="N85" s="41"/>
      <c r="O85" s="41"/>
      <c r="P85" s="52"/>
      <c r="Q85" s="41"/>
      <c r="R85" s="13"/>
      <c r="S85" s="13"/>
      <c r="T85" s="13"/>
      <c r="U85" s="13"/>
    </row>
    <row r="86" spans="1:21" x14ac:dyDescent="0.3">
      <c r="A86" s="10" t="s">
        <v>31</v>
      </c>
      <c r="B86" s="210">
        <f>SUM(D86:U86)</f>
        <v>3</v>
      </c>
      <c r="C86" s="11">
        <f>B86+3</f>
        <v>6</v>
      </c>
      <c r="D86" s="13"/>
      <c r="E86" s="13"/>
      <c r="F86" s="13"/>
      <c r="G86" s="13"/>
      <c r="H86" s="52"/>
      <c r="I86" s="13">
        <v>1</v>
      </c>
      <c r="J86" s="13"/>
      <c r="K86" s="41"/>
      <c r="L86" s="41">
        <v>1</v>
      </c>
      <c r="M86" s="41"/>
      <c r="N86" s="41">
        <v>1</v>
      </c>
      <c r="O86" s="41"/>
      <c r="P86" s="52"/>
      <c r="Q86" s="41"/>
      <c r="R86" s="13"/>
      <c r="S86" s="13"/>
      <c r="T86" s="13"/>
      <c r="U86" s="13"/>
    </row>
    <row r="87" spans="1:21" ht="17" thickBot="1" x14ac:dyDescent="0.35">
      <c r="A87" s="15" t="s">
        <v>32</v>
      </c>
      <c r="B87" s="211">
        <f>SUM(D87:U87)</f>
        <v>15</v>
      </c>
      <c r="C87" s="16">
        <f>B87+15</f>
        <v>30</v>
      </c>
      <c r="D87" s="18"/>
      <c r="E87" s="18"/>
      <c r="F87" s="18"/>
      <c r="G87" s="18"/>
      <c r="H87" s="53"/>
      <c r="I87" s="18">
        <v>5</v>
      </c>
      <c r="J87" s="18"/>
      <c r="K87" s="42"/>
      <c r="L87" s="42">
        <v>5</v>
      </c>
      <c r="M87" s="42"/>
      <c r="N87" s="42">
        <v>5</v>
      </c>
      <c r="O87" s="42"/>
      <c r="P87" s="53"/>
      <c r="Q87" s="42"/>
      <c r="R87" s="18"/>
      <c r="S87" s="18"/>
      <c r="T87" s="18"/>
      <c r="U87" s="18"/>
    </row>
    <row r="88" spans="1:21" ht="21.1" x14ac:dyDescent="0.35">
      <c r="A88" s="20" t="s">
        <v>178</v>
      </c>
      <c r="B88" s="212"/>
      <c r="C88" s="21"/>
      <c r="D88" s="13" t="s">
        <v>583</v>
      </c>
      <c r="E88" s="13" t="s">
        <v>554</v>
      </c>
      <c r="F88" s="13"/>
      <c r="G88" s="13"/>
      <c r="H88" s="52"/>
      <c r="I88" s="13">
        <v>15</v>
      </c>
      <c r="J88" s="13">
        <v>15</v>
      </c>
      <c r="K88" s="41">
        <v>15</v>
      </c>
      <c r="L88" s="41" t="s">
        <v>551</v>
      </c>
      <c r="M88" s="41">
        <v>15</v>
      </c>
      <c r="N88" s="41"/>
      <c r="O88" s="41">
        <v>15</v>
      </c>
      <c r="P88" s="52"/>
      <c r="Q88" s="41"/>
      <c r="R88" s="13"/>
      <c r="S88" s="13">
        <v>15</v>
      </c>
      <c r="T88" s="13">
        <v>15</v>
      </c>
      <c r="U88" s="13">
        <v>15</v>
      </c>
    </row>
    <row r="89" spans="1:21" x14ac:dyDescent="0.3">
      <c r="A89" s="23" t="s">
        <v>28</v>
      </c>
      <c r="B89" s="210">
        <f>SUM(D89:U89)</f>
        <v>10</v>
      </c>
      <c r="C89" s="11">
        <f>B89+51</f>
        <v>61</v>
      </c>
      <c r="D89" s="13">
        <v>1</v>
      </c>
      <c r="E89" s="13">
        <v>1</v>
      </c>
      <c r="F89" s="13"/>
      <c r="G89" s="13"/>
      <c r="H89" s="52"/>
      <c r="I89" s="13">
        <v>1</v>
      </c>
      <c r="J89" s="13">
        <v>1</v>
      </c>
      <c r="K89" s="41">
        <v>1</v>
      </c>
      <c r="L89" s="41"/>
      <c r="M89" s="41">
        <v>1</v>
      </c>
      <c r="N89" s="41"/>
      <c r="O89" s="41">
        <v>1</v>
      </c>
      <c r="P89" s="52"/>
      <c r="Q89" s="41"/>
      <c r="R89" s="13"/>
      <c r="S89" s="13">
        <v>1</v>
      </c>
      <c r="T89" s="13">
        <v>1</v>
      </c>
      <c r="U89" s="13">
        <v>1</v>
      </c>
    </row>
    <row r="90" spans="1:21" x14ac:dyDescent="0.3">
      <c r="A90" s="23" t="s">
        <v>29</v>
      </c>
      <c r="B90" s="210">
        <f>SUM(D90:U90)</f>
        <v>1</v>
      </c>
      <c r="C90" s="11">
        <f>B90+6</f>
        <v>7</v>
      </c>
      <c r="D90" s="13"/>
      <c r="E90" s="13"/>
      <c r="F90" s="13"/>
      <c r="G90" s="13"/>
      <c r="H90" s="52"/>
      <c r="I90" s="13"/>
      <c r="J90" s="13"/>
      <c r="K90" s="41"/>
      <c r="L90" s="41">
        <v>1</v>
      </c>
      <c r="M90" s="41"/>
      <c r="N90" s="41"/>
      <c r="O90" s="41"/>
      <c r="P90" s="52"/>
      <c r="Q90" s="41"/>
      <c r="R90" s="13"/>
      <c r="S90" s="13"/>
      <c r="T90" s="13"/>
      <c r="U90" s="13"/>
    </row>
    <row r="91" spans="1:21" x14ac:dyDescent="0.3">
      <c r="A91" s="23" t="s">
        <v>30</v>
      </c>
      <c r="B91" s="210">
        <f>B89+B90</f>
        <v>11</v>
      </c>
      <c r="C91" s="11">
        <f>C89+C90</f>
        <v>68</v>
      </c>
      <c r="D91" s="13"/>
      <c r="E91" s="13"/>
      <c r="F91" s="13"/>
      <c r="G91" s="13"/>
      <c r="H91" s="52"/>
      <c r="I91" s="13"/>
      <c r="J91" s="13"/>
      <c r="K91" s="41"/>
      <c r="L91" s="41"/>
      <c r="M91" s="41"/>
      <c r="N91" s="41"/>
      <c r="O91" s="41"/>
      <c r="P91" s="52"/>
      <c r="Q91" s="41"/>
      <c r="R91" s="13"/>
      <c r="S91" s="13"/>
      <c r="T91" s="13"/>
      <c r="U91" s="13"/>
    </row>
    <row r="92" spans="1:21" x14ac:dyDescent="0.3">
      <c r="A92" s="23" t="s">
        <v>31</v>
      </c>
      <c r="B92" s="210">
        <f>SUM(D92:U92)</f>
        <v>1</v>
      </c>
      <c r="C92" s="11">
        <f>B92+17</f>
        <v>18</v>
      </c>
      <c r="D92" s="13"/>
      <c r="E92" s="13"/>
      <c r="F92" s="13"/>
      <c r="G92" s="13"/>
      <c r="H92" s="52"/>
      <c r="I92" s="13"/>
      <c r="J92" s="13"/>
      <c r="K92" s="41"/>
      <c r="L92" s="41"/>
      <c r="M92" s="41"/>
      <c r="N92" s="41"/>
      <c r="O92" s="41"/>
      <c r="P92" s="52"/>
      <c r="Q92" s="41"/>
      <c r="R92" s="13"/>
      <c r="S92" s="13">
        <v>1</v>
      </c>
      <c r="T92" s="13"/>
      <c r="U92" s="13"/>
    </row>
    <row r="93" spans="1:21" x14ac:dyDescent="0.3">
      <c r="A93" s="23" t="s">
        <v>40</v>
      </c>
      <c r="B93" s="210"/>
      <c r="C93" s="11"/>
      <c r="D93" s="13">
        <v>1</v>
      </c>
      <c r="E93" s="13">
        <v>0</v>
      </c>
      <c r="F93" s="13"/>
      <c r="G93" s="13"/>
      <c r="H93" s="52"/>
      <c r="I93" s="13">
        <v>5</v>
      </c>
      <c r="J93" s="13">
        <v>3</v>
      </c>
      <c r="K93" s="41">
        <v>2</v>
      </c>
      <c r="L93" s="41">
        <v>1</v>
      </c>
      <c r="M93" s="41">
        <v>2</v>
      </c>
      <c r="N93" s="41"/>
      <c r="O93" s="41">
        <v>0</v>
      </c>
      <c r="P93" s="52"/>
      <c r="Q93" s="41"/>
      <c r="R93" s="13"/>
      <c r="S93" s="13">
        <v>2</v>
      </c>
      <c r="T93" s="13">
        <v>2</v>
      </c>
      <c r="U93" s="13">
        <v>1</v>
      </c>
    </row>
    <row r="94" spans="1:21" x14ac:dyDescent="0.3">
      <c r="A94" s="23" t="s">
        <v>41</v>
      </c>
      <c r="B94" s="210"/>
      <c r="C94" s="11"/>
      <c r="D94" s="13">
        <v>1</v>
      </c>
      <c r="E94" s="13">
        <v>1</v>
      </c>
      <c r="F94" s="13"/>
      <c r="G94" s="13"/>
      <c r="H94" s="52"/>
      <c r="I94" s="13">
        <v>7</v>
      </c>
      <c r="J94" s="13">
        <v>3</v>
      </c>
      <c r="K94" s="41">
        <v>3</v>
      </c>
      <c r="L94" s="41">
        <v>2</v>
      </c>
      <c r="M94" s="41">
        <v>2</v>
      </c>
      <c r="N94" s="41"/>
      <c r="O94" s="41">
        <v>1</v>
      </c>
      <c r="P94" s="52"/>
      <c r="Q94" s="41"/>
      <c r="R94" s="13"/>
      <c r="S94" s="13">
        <v>3</v>
      </c>
      <c r="T94" s="13">
        <v>2</v>
      </c>
      <c r="U94" s="13">
        <v>1</v>
      </c>
    </row>
    <row r="95" spans="1:21" ht="17" thickBot="1" x14ac:dyDescent="0.35">
      <c r="A95" s="24" t="s">
        <v>32</v>
      </c>
      <c r="B95" s="211">
        <f>SUM(D95:U95)</f>
        <v>47</v>
      </c>
      <c r="C95" s="16">
        <f>B95+104</f>
        <v>151</v>
      </c>
      <c r="D95" s="18">
        <v>2</v>
      </c>
      <c r="E95" s="18"/>
      <c r="F95" s="18"/>
      <c r="G95" s="18"/>
      <c r="H95" s="53"/>
      <c r="I95" s="18">
        <v>10</v>
      </c>
      <c r="J95" s="18">
        <v>7</v>
      </c>
      <c r="K95" s="42">
        <v>4</v>
      </c>
      <c r="L95" s="42">
        <v>2</v>
      </c>
      <c r="M95" s="42">
        <v>6</v>
      </c>
      <c r="N95" s="42"/>
      <c r="O95" s="42"/>
      <c r="P95" s="53"/>
      <c r="Q95" s="42"/>
      <c r="R95" s="18"/>
      <c r="S95" s="18">
        <v>9</v>
      </c>
      <c r="T95" s="18">
        <v>5</v>
      </c>
      <c r="U95" s="18">
        <v>2</v>
      </c>
    </row>
    <row r="96" spans="1:21" ht="21.1" x14ac:dyDescent="0.35">
      <c r="A96" s="20" t="s">
        <v>587</v>
      </c>
      <c r="B96" s="212"/>
      <c r="C96" s="21"/>
      <c r="D96" s="13" t="s">
        <v>556</v>
      </c>
      <c r="E96" s="13" t="s">
        <v>551</v>
      </c>
      <c r="F96" s="13" t="s">
        <v>621</v>
      </c>
      <c r="G96" s="13" t="s">
        <v>550</v>
      </c>
      <c r="H96" s="52"/>
      <c r="I96" s="13"/>
      <c r="J96" s="13"/>
      <c r="K96" s="41" t="s">
        <v>550</v>
      </c>
      <c r="L96" s="41" t="s">
        <v>550</v>
      </c>
      <c r="M96" s="41" t="s">
        <v>551</v>
      </c>
      <c r="N96" s="41">
        <v>13</v>
      </c>
      <c r="O96" s="43"/>
      <c r="P96" s="55"/>
      <c r="Q96" s="43"/>
      <c r="R96" s="22"/>
      <c r="S96" s="13"/>
      <c r="T96" s="13"/>
      <c r="U96" s="13"/>
    </row>
    <row r="97" spans="1:21" x14ac:dyDescent="0.3">
      <c r="A97" s="23" t="s">
        <v>28</v>
      </c>
      <c r="B97" s="210">
        <f>SUM(D97:U97)</f>
        <v>4</v>
      </c>
      <c r="C97" s="11">
        <f>B97</f>
        <v>4</v>
      </c>
      <c r="D97" s="13"/>
      <c r="E97" s="13"/>
      <c r="F97" s="13"/>
      <c r="G97" s="13">
        <v>1</v>
      </c>
      <c r="H97" s="52"/>
      <c r="I97" s="13"/>
      <c r="J97" s="13"/>
      <c r="K97" s="41">
        <v>1</v>
      </c>
      <c r="L97" s="41">
        <v>1</v>
      </c>
      <c r="M97" s="41"/>
      <c r="N97" s="41">
        <v>1</v>
      </c>
      <c r="O97" s="41"/>
      <c r="P97" s="52"/>
      <c r="Q97" s="41"/>
      <c r="R97" s="13"/>
      <c r="S97" s="13"/>
      <c r="T97" s="13"/>
      <c r="U97" s="13"/>
    </row>
    <row r="98" spans="1:21" x14ac:dyDescent="0.3">
      <c r="A98" s="23" t="s">
        <v>29</v>
      </c>
      <c r="B98" s="210">
        <f>SUM(D98:U98)</f>
        <v>3</v>
      </c>
      <c r="C98" s="11">
        <f>B98+2</f>
        <v>5</v>
      </c>
      <c r="D98" s="13">
        <v>1</v>
      </c>
      <c r="E98" s="13">
        <v>1</v>
      </c>
      <c r="F98" s="13"/>
      <c r="G98" s="13"/>
      <c r="H98" s="52"/>
      <c r="I98" s="13"/>
      <c r="J98" s="13"/>
      <c r="K98" s="41"/>
      <c r="L98" s="41"/>
      <c r="M98" s="41">
        <v>1</v>
      </c>
      <c r="N98" s="41"/>
      <c r="O98" s="41"/>
      <c r="P98" s="52"/>
      <c r="Q98" s="41"/>
      <c r="R98" s="13"/>
      <c r="S98" s="13"/>
      <c r="T98" s="13"/>
      <c r="U98" s="13"/>
    </row>
    <row r="99" spans="1:21" x14ac:dyDescent="0.3">
      <c r="A99" s="23" t="s">
        <v>30</v>
      </c>
      <c r="B99" s="210">
        <f>B97+B98</f>
        <v>7</v>
      </c>
      <c r="C99" s="11">
        <f>C97+C98</f>
        <v>9</v>
      </c>
      <c r="D99" s="13"/>
      <c r="E99" s="13"/>
      <c r="F99" s="13"/>
      <c r="G99" s="13"/>
      <c r="H99" s="52"/>
      <c r="I99" s="13"/>
      <c r="J99" s="13"/>
      <c r="K99" s="41"/>
      <c r="L99" s="41"/>
      <c r="M99" s="41"/>
      <c r="N99" s="41"/>
      <c r="O99" s="41"/>
      <c r="P99" s="52"/>
      <c r="Q99" s="41"/>
      <c r="R99" s="13"/>
      <c r="S99" s="13"/>
      <c r="T99" s="13"/>
      <c r="U99" s="13"/>
    </row>
    <row r="100" spans="1:21" x14ac:dyDescent="0.3">
      <c r="A100" s="23" t="s">
        <v>31</v>
      </c>
      <c r="B100" s="210">
        <f>SUM(D100:U100)</f>
        <v>0</v>
      </c>
      <c r="C100" s="11">
        <f t="shared" ref="C100:C101" si="7">B100</f>
        <v>0</v>
      </c>
      <c r="D100" s="13"/>
      <c r="E100" s="13"/>
      <c r="F100" s="13"/>
      <c r="G100" s="13"/>
      <c r="H100" s="52"/>
      <c r="I100" s="13"/>
      <c r="J100" s="13"/>
      <c r="K100" s="41"/>
      <c r="L100" s="41"/>
      <c r="M100" s="41"/>
      <c r="N100" s="41"/>
      <c r="O100" s="41"/>
      <c r="P100" s="52"/>
      <c r="Q100" s="41"/>
      <c r="R100" s="13"/>
      <c r="S100" s="13"/>
      <c r="T100" s="13"/>
      <c r="U100" s="13"/>
    </row>
    <row r="101" spans="1:21" ht="17" thickBot="1" x14ac:dyDescent="0.35">
      <c r="A101" s="24" t="s">
        <v>32</v>
      </c>
      <c r="B101" s="211">
        <f>SUM(D101:U101)</f>
        <v>0</v>
      </c>
      <c r="C101" s="16">
        <f t="shared" si="7"/>
        <v>0</v>
      </c>
      <c r="D101" s="18"/>
      <c r="E101" s="18"/>
      <c r="F101" s="18"/>
      <c r="G101" s="18"/>
      <c r="H101" s="53"/>
      <c r="I101" s="18"/>
      <c r="J101" s="18"/>
      <c r="K101" s="42"/>
      <c r="L101" s="42"/>
      <c r="M101" s="42"/>
      <c r="N101" s="42"/>
      <c r="O101" s="42"/>
      <c r="P101" s="53"/>
      <c r="Q101" s="42"/>
      <c r="R101" s="18"/>
      <c r="S101" s="18"/>
      <c r="T101" s="18"/>
      <c r="U101" s="18"/>
    </row>
    <row r="102" spans="1:21" ht="21.1" x14ac:dyDescent="0.35">
      <c r="A102" s="20" t="s">
        <v>35</v>
      </c>
      <c r="B102" s="212"/>
      <c r="C102" s="21"/>
      <c r="D102" s="13"/>
      <c r="E102" s="13"/>
      <c r="F102" s="13"/>
      <c r="G102" s="13" t="s">
        <v>621</v>
      </c>
      <c r="H102" s="52"/>
      <c r="I102" s="13" t="s">
        <v>556</v>
      </c>
      <c r="J102" s="13" t="s">
        <v>551</v>
      </c>
      <c r="K102" s="41" t="s">
        <v>551</v>
      </c>
      <c r="L102" s="41"/>
      <c r="M102" s="41"/>
      <c r="N102" s="41"/>
      <c r="O102" s="41"/>
      <c r="P102" s="52"/>
      <c r="Q102" s="41"/>
      <c r="R102" s="13"/>
      <c r="S102" s="13" t="s">
        <v>551</v>
      </c>
      <c r="T102" s="13" t="s">
        <v>551</v>
      </c>
      <c r="U102" s="13" t="s">
        <v>551</v>
      </c>
    </row>
    <row r="103" spans="1:21" x14ac:dyDescent="0.3">
      <c r="A103" s="23" t="s">
        <v>28</v>
      </c>
      <c r="B103" s="210">
        <f>SUM(D103:U103)</f>
        <v>0</v>
      </c>
      <c r="C103" s="11">
        <f>B103</f>
        <v>0</v>
      </c>
      <c r="D103" s="13"/>
      <c r="E103" s="13"/>
      <c r="F103" s="13"/>
      <c r="G103" s="13"/>
      <c r="H103" s="52"/>
      <c r="I103" s="13"/>
      <c r="J103" s="13"/>
      <c r="K103" s="41"/>
      <c r="L103" s="41"/>
      <c r="M103" s="41"/>
      <c r="N103" s="41"/>
      <c r="O103" s="41"/>
      <c r="P103" s="52"/>
      <c r="Q103" s="41"/>
      <c r="R103" s="13"/>
      <c r="S103" s="13"/>
      <c r="T103" s="13"/>
      <c r="U103" s="13"/>
    </row>
    <row r="104" spans="1:21" x14ac:dyDescent="0.3">
      <c r="A104" s="23" t="s">
        <v>29</v>
      </c>
      <c r="B104" s="210">
        <f>SUM(D104:U104)</f>
        <v>6</v>
      </c>
      <c r="C104" s="11">
        <f t="shared" ref="C104:C107" si="8">B104</f>
        <v>6</v>
      </c>
      <c r="D104" s="13"/>
      <c r="E104" s="13"/>
      <c r="F104" s="13"/>
      <c r="G104" s="13"/>
      <c r="H104" s="52"/>
      <c r="I104" s="13">
        <v>1</v>
      </c>
      <c r="J104" s="13">
        <v>1</v>
      </c>
      <c r="K104" s="41">
        <v>1</v>
      </c>
      <c r="L104" s="41"/>
      <c r="M104" s="41"/>
      <c r="N104" s="41"/>
      <c r="O104" s="41"/>
      <c r="P104" s="52"/>
      <c r="Q104" s="41"/>
      <c r="R104" s="13"/>
      <c r="S104" s="13">
        <v>1</v>
      </c>
      <c r="T104" s="13">
        <v>1</v>
      </c>
      <c r="U104" s="13">
        <v>1</v>
      </c>
    </row>
    <row r="105" spans="1:21" x14ac:dyDescent="0.3">
      <c r="A105" s="23" t="s">
        <v>30</v>
      </c>
      <c r="B105" s="210">
        <f>B103+B104</f>
        <v>6</v>
      </c>
      <c r="C105" s="11">
        <f t="shared" si="8"/>
        <v>6</v>
      </c>
      <c r="D105" s="13"/>
      <c r="E105" s="13"/>
      <c r="F105" s="13"/>
      <c r="G105" s="13"/>
      <c r="H105" s="52"/>
      <c r="I105" s="13"/>
      <c r="J105" s="13"/>
      <c r="K105" s="41"/>
      <c r="L105" s="41"/>
      <c r="M105" s="41"/>
      <c r="N105" s="41"/>
      <c r="O105" s="41"/>
      <c r="P105" s="52"/>
      <c r="Q105" s="41"/>
      <c r="R105" s="13"/>
      <c r="S105" s="13"/>
      <c r="T105" s="13"/>
      <c r="U105" s="13"/>
    </row>
    <row r="106" spans="1:21" x14ac:dyDescent="0.3">
      <c r="A106" s="23" t="s">
        <v>31</v>
      </c>
      <c r="B106" s="210">
        <f>SUM(D106:U106)</f>
        <v>1</v>
      </c>
      <c r="C106" s="11">
        <f t="shared" si="8"/>
        <v>1</v>
      </c>
      <c r="D106" s="13"/>
      <c r="E106" s="13"/>
      <c r="F106" s="13"/>
      <c r="G106" s="13"/>
      <c r="H106" s="52"/>
      <c r="I106" s="13">
        <v>1</v>
      </c>
      <c r="J106" s="13"/>
      <c r="K106" s="41"/>
      <c r="L106" s="41"/>
      <c r="M106" s="41"/>
      <c r="N106" s="41"/>
      <c r="O106" s="41"/>
      <c r="P106" s="52"/>
      <c r="Q106" s="41"/>
      <c r="R106" s="13"/>
      <c r="S106" s="13"/>
      <c r="T106" s="13"/>
      <c r="U106" s="13"/>
    </row>
    <row r="107" spans="1:21" ht="17" thickBot="1" x14ac:dyDescent="0.35">
      <c r="A107" s="24" t="s">
        <v>32</v>
      </c>
      <c r="B107" s="211">
        <f>SUM(D107:U107)</f>
        <v>5</v>
      </c>
      <c r="C107" s="16">
        <f t="shared" si="8"/>
        <v>5</v>
      </c>
      <c r="D107" s="18"/>
      <c r="E107" s="18"/>
      <c r="F107" s="18"/>
      <c r="G107" s="18"/>
      <c r="H107" s="53"/>
      <c r="I107" s="18">
        <v>5</v>
      </c>
      <c r="J107" s="18"/>
      <c r="K107" s="42"/>
      <c r="L107" s="42"/>
      <c r="M107" s="42"/>
      <c r="N107" s="42"/>
      <c r="O107" s="42"/>
      <c r="P107" s="53"/>
      <c r="Q107" s="42"/>
      <c r="R107" s="18"/>
      <c r="S107" s="18"/>
      <c r="T107" s="18"/>
      <c r="U107" s="18"/>
    </row>
    <row r="108" spans="1:21" ht="21.1" x14ac:dyDescent="0.35">
      <c r="A108" s="20" t="s">
        <v>42</v>
      </c>
      <c r="B108" s="212"/>
      <c r="C108" s="21"/>
      <c r="D108" s="13" t="s">
        <v>549</v>
      </c>
      <c r="E108" s="13" t="s">
        <v>549</v>
      </c>
      <c r="F108" s="13">
        <v>12</v>
      </c>
      <c r="G108" s="13">
        <v>12</v>
      </c>
      <c r="H108" s="52"/>
      <c r="I108" s="13" t="s">
        <v>678</v>
      </c>
      <c r="J108" s="13" t="s">
        <v>549</v>
      </c>
      <c r="K108" s="41"/>
      <c r="L108" s="41"/>
      <c r="M108" s="41"/>
      <c r="N108" s="41"/>
      <c r="O108" s="41">
        <v>12</v>
      </c>
      <c r="P108" s="52"/>
      <c r="Q108" s="41" t="s">
        <v>549</v>
      </c>
      <c r="R108" s="13">
        <v>12</v>
      </c>
      <c r="S108" s="22" t="s">
        <v>678</v>
      </c>
      <c r="T108" s="22" t="s">
        <v>549</v>
      </c>
      <c r="U108" s="13" t="s">
        <v>549</v>
      </c>
    </row>
    <row r="109" spans="1:21" x14ac:dyDescent="0.3">
      <c r="A109" s="23" t="s">
        <v>28</v>
      </c>
      <c r="B109" s="210">
        <f>13+SUM(D109:U109)</f>
        <v>25</v>
      </c>
      <c r="C109" s="11">
        <f>B109</f>
        <v>25</v>
      </c>
      <c r="D109" s="13">
        <v>1</v>
      </c>
      <c r="E109" s="13">
        <v>1</v>
      </c>
      <c r="F109" s="13">
        <v>1</v>
      </c>
      <c r="G109" s="13">
        <v>1</v>
      </c>
      <c r="H109" s="52"/>
      <c r="I109" s="13">
        <v>1</v>
      </c>
      <c r="J109" s="13">
        <v>1</v>
      </c>
      <c r="K109" s="41"/>
      <c r="L109" s="41"/>
      <c r="M109" s="41"/>
      <c r="N109" s="41"/>
      <c r="O109" s="41">
        <v>1</v>
      </c>
      <c r="P109" s="52"/>
      <c r="Q109" s="41">
        <v>1</v>
      </c>
      <c r="R109" s="13">
        <v>1</v>
      </c>
      <c r="S109" s="13">
        <v>1</v>
      </c>
      <c r="T109" s="13">
        <v>1</v>
      </c>
      <c r="U109" s="13">
        <v>1</v>
      </c>
    </row>
    <row r="110" spans="1:21" x14ac:dyDescent="0.3">
      <c r="A110" s="23" t="s">
        <v>29</v>
      </c>
      <c r="B110" s="210">
        <f>SUM(D110:U110)</f>
        <v>0</v>
      </c>
      <c r="C110" s="11">
        <f t="shared" ref="C110:C113" si="9">B110</f>
        <v>0</v>
      </c>
      <c r="D110" s="13"/>
      <c r="E110" s="13"/>
      <c r="F110" s="13"/>
      <c r="G110" s="13"/>
      <c r="H110" s="52"/>
      <c r="I110" s="13"/>
      <c r="J110" s="13"/>
      <c r="K110" s="41"/>
      <c r="L110" s="41"/>
      <c r="M110" s="41"/>
      <c r="N110" s="41"/>
      <c r="O110" s="41"/>
      <c r="P110" s="52"/>
      <c r="Q110" s="41"/>
      <c r="R110" s="13"/>
      <c r="S110" s="13"/>
      <c r="T110" s="13"/>
      <c r="U110" s="13"/>
    </row>
    <row r="111" spans="1:21" x14ac:dyDescent="0.3">
      <c r="A111" s="23" t="s">
        <v>30</v>
      </c>
      <c r="B111" s="210">
        <f>B109+B110</f>
        <v>25</v>
      </c>
      <c r="C111" s="11">
        <f t="shared" si="9"/>
        <v>25</v>
      </c>
      <c r="D111" s="13"/>
      <c r="E111" s="13"/>
      <c r="F111" s="13"/>
      <c r="G111" s="13"/>
      <c r="H111" s="52"/>
      <c r="I111" s="13"/>
      <c r="J111" s="13"/>
      <c r="K111" s="41"/>
      <c r="L111" s="41"/>
      <c r="M111" s="41"/>
      <c r="N111" s="41"/>
      <c r="O111" s="41"/>
      <c r="P111" s="52"/>
      <c r="Q111" s="41"/>
      <c r="R111" s="13"/>
      <c r="S111" s="13"/>
      <c r="T111" s="13"/>
      <c r="U111" s="13"/>
    </row>
    <row r="112" spans="1:21" x14ac:dyDescent="0.3">
      <c r="A112" s="23" t="s">
        <v>31</v>
      </c>
      <c r="B112" s="210">
        <f>4+SUM(D112:U112)</f>
        <v>6</v>
      </c>
      <c r="C112" s="11">
        <f t="shared" si="9"/>
        <v>6</v>
      </c>
      <c r="D112" s="13"/>
      <c r="E112" s="13"/>
      <c r="F112" s="13"/>
      <c r="G112" s="13">
        <v>1</v>
      </c>
      <c r="H112" s="52"/>
      <c r="I112" s="13">
        <v>1</v>
      </c>
      <c r="J112" s="13"/>
      <c r="K112" s="41"/>
      <c r="L112" s="41"/>
      <c r="M112" s="41"/>
      <c r="N112" s="41"/>
      <c r="O112" s="41"/>
      <c r="P112" s="52"/>
      <c r="Q112" s="41"/>
      <c r="R112" s="13"/>
      <c r="S112" s="13"/>
      <c r="T112" s="13"/>
      <c r="U112" s="13"/>
    </row>
    <row r="113" spans="1:21" ht="17" thickBot="1" x14ac:dyDescent="0.35">
      <c r="A113" s="24" t="s">
        <v>32</v>
      </c>
      <c r="B113" s="211">
        <f>20+SUM(D113:U113)</f>
        <v>30</v>
      </c>
      <c r="C113" s="16">
        <f t="shared" si="9"/>
        <v>30</v>
      </c>
      <c r="D113" s="18"/>
      <c r="E113" s="18"/>
      <c r="F113" s="18"/>
      <c r="G113" s="18">
        <v>5</v>
      </c>
      <c r="H113" s="53"/>
      <c r="I113" s="18">
        <v>5</v>
      </c>
      <c r="J113" s="18"/>
      <c r="K113" s="42"/>
      <c r="L113" s="42"/>
      <c r="M113" s="42"/>
      <c r="N113" s="42"/>
      <c r="O113" s="42"/>
      <c r="P113" s="53"/>
      <c r="Q113" s="42"/>
      <c r="R113" s="18"/>
      <c r="S113" s="18"/>
      <c r="T113" s="18"/>
      <c r="U113" s="18"/>
    </row>
    <row r="114" spans="1:21" ht="21.1" x14ac:dyDescent="0.35">
      <c r="A114" s="4" t="s">
        <v>39</v>
      </c>
      <c r="B114" s="209"/>
      <c r="C114" s="28"/>
      <c r="D114" s="22"/>
      <c r="E114" s="22"/>
      <c r="F114" s="22"/>
      <c r="G114" s="22"/>
      <c r="H114" s="55"/>
      <c r="I114" s="22"/>
      <c r="J114" s="22"/>
      <c r="K114" s="43"/>
      <c r="L114" s="43"/>
      <c r="M114" s="43"/>
      <c r="N114" s="43"/>
      <c r="O114" s="43"/>
      <c r="P114" s="55"/>
      <c r="Q114" s="43"/>
      <c r="R114" s="22"/>
      <c r="S114" s="22"/>
      <c r="T114" s="22"/>
      <c r="U114" s="22"/>
    </row>
    <row r="115" spans="1:21" x14ac:dyDescent="0.3">
      <c r="A115" s="10" t="s">
        <v>28</v>
      </c>
      <c r="B115" s="210">
        <f>14+SUM(D115:U115)</f>
        <v>14</v>
      </c>
      <c r="C115" s="25">
        <f>41+B115</f>
        <v>55</v>
      </c>
      <c r="D115" s="13"/>
      <c r="E115" s="13"/>
      <c r="F115" s="13"/>
      <c r="G115" s="13"/>
      <c r="H115" s="52"/>
      <c r="I115" s="13"/>
      <c r="J115" s="13"/>
      <c r="K115" s="41"/>
      <c r="L115" s="41"/>
      <c r="M115" s="41"/>
      <c r="N115" s="41"/>
      <c r="O115" s="41"/>
      <c r="P115" s="52"/>
      <c r="Q115" s="41"/>
      <c r="R115" s="13"/>
      <c r="S115" s="13"/>
      <c r="T115" s="13"/>
      <c r="U115" s="13"/>
    </row>
    <row r="116" spans="1:21" x14ac:dyDescent="0.3">
      <c r="A116" s="10" t="s">
        <v>29</v>
      </c>
      <c r="B116" s="210">
        <f>1+SUM(D116:U116)</f>
        <v>1</v>
      </c>
      <c r="C116" s="25">
        <f>1+B116</f>
        <v>2</v>
      </c>
      <c r="D116" s="13"/>
      <c r="E116" s="13"/>
      <c r="F116" s="13"/>
      <c r="G116" s="13"/>
      <c r="H116" s="52"/>
      <c r="I116" s="13"/>
      <c r="J116" s="13"/>
      <c r="K116" s="41"/>
      <c r="L116" s="41"/>
      <c r="M116" s="41"/>
      <c r="N116" s="41"/>
      <c r="O116" s="41"/>
      <c r="P116" s="52"/>
      <c r="Q116" s="41"/>
      <c r="R116" s="13"/>
      <c r="S116" s="13"/>
      <c r="T116" s="13"/>
      <c r="U116" s="13"/>
    </row>
    <row r="117" spans="1:21" x14ac:dyDescent="0.3">
      <c r="A117" s="10" t="s">
        <v>30</v>
      </c>
      <c r="B117" s="210">
        <f>B115+B116</f>
        <v>15</v>
      </c>
      <c r="C117" s="25">
        <f>C115+C116</f>
        <v>57</v>
      </c>
      <c r="D117" s="13"/>
      <c r="E117" s="13"/>
      <c r="F117" s="13"/>
      <c r="G117" s="13"/>
      <c r="H117" s="52"/>
      <c r="I117" s="13"/>
      <c r="J117" s="13"/>
      <c r="K117" s="41"/>
      <c r="L117" s="41"/>
      <c r="M117" s="41"/>
      <c r="N117" s="41"/>
      <c r="O117" s="41"/>
      <c r="P117" s="52"/>
      <c r="Q117" s="41"/>
      <c r="R117" s="13"/>
      <c r="S117" s="13"/>
      <c r="T117" s="13"/>
      <c r="U117" s="13"/>
    </row>
    <row r="118" spans="1:21" x14ac:dyDescent="0.3">
      <c r="A118" s="10" t="s">
        <v>31</v>
      </c>
      <c r="B118" s="210">
        <f>7+SUM(D118:U118)</f>
        <v>7</v>
      </c>
      <c r="C118" s="25">
        <f>14+B118</f>
        <v>21</v>
      </c>
      <c r="D118" s="13"/>
      <c r="E118" s="13"/>
      <c r="F118" s="13"/>
      <c r="G118" s="13"/>
      <c r="H118" s="52"/>
      <c r="I118" s="13"/>
      <c r="J118" s="13"/>
      <c r="K118" s="41"/>
      <c r="L118" s="41"/>
      <c r="M118" s="41"/>
      <c r="N118" s="41"/>
      <c r="O118" s="41"/>
      <c r="P118" s="52"/>
      <c r="Q118" s="41"/>
      <c r="R118" s="13"/>
      <c r="S118" s="13"/>
      <c r="T118" s="13"/>
      <c r="U118" s="13"/>
    </row>
    <row r="119" spans="1:21" x14ac:dyDescent="0.3">
      <c r="A119" s="23" t="s">
        <v>40</v>
      </c>
      <c r="B119" s="210"/>
      <c r="C119" s="11"/>
      <c r="D119" s="13"/>
      <c r="E119" s="13"/>
      <c r="F119" s="13"/>
      <c r="G119" s="13"/>
      <c r="H119" s="52"/>
      <c r="I119" s="13"/>
      <c r="J119" s="13"/>
      <c r="K119" s="41"/>
      <c r="L119" s="41"/>
      <c r="M119" s="41"/>
      <c r="N119" s="41"/>
      <c r="O119" s="41"/>
      <c r="P119" s="52"/>
      <c r="Q119" s="41"/>
      <c r="R119" s="13"/>
      <c r="S119" s="13"/>
      <c r="T119" s="13"/>
      <c r="U119" s="13"/>
    </row>
    <row r="120" spans="1:21" x14ac:dyDescent="0.3">
      <c r="A120" s="23" t="s">
        <v>41</v>
      </c>
      <c r="B120" s="210"/>
      <c r="C120" s="11"/>
      <c r="D120" s="13"/>
      <c r="E120" s="13"/>
      <c r="F120" s="13"/>
      <c r="G120" s="13"/>
      <c r="H120" s="52"/>
      <c r="I120" s="13"/>
      <c r="J120" s="13"/>
      <c r="K120" s="41"/>
      <c r="L120" s="41"/>
      <c r="M120" s="41"/>
      <c r="N120" s="41"/>
      <c r="O120" s="41"/>
      <c r="P120" s="52"/>
      <c r="Q120" s="41"/>
      <c r="R120" s="13"/>
      <c r="S120" s="13"/>
      <c r="T120" s="13"/>
      <c r="U120" s="13"/>
    </row>
    <row r="121" spans="1:21" ht="17" thickBot="1" x14ac:dyDescent="0.35">
      <c r="A121" s="15" t="s">
        <v>32</v>
      </c>
      <c r="B121" s="211">
        <f>42+SUM(D121:U121)</f>
        <v>42</v>
      </c>
      <c r="C121" s="26">
        <f>80+B121</f>
        <v>122</v>
      </c>
      <c r="D121" s="18"/>
      <c r="E121" s="18"/>
      <c r="F121" s="18"/>
      <c r="G121" s="18"/>
      <c r="H121" s="53"/>
      <c r="I121" s="18"/>
      <c r="J121" s="18"/>
      <c r="K121" s="42"/>
      <c r="L121" s="42"/>
      <c r="M121" s="42"/>
      <c r="N121" s="42"/>
      <c r="O121" s="42"/>
      <c r="P121" s="53"/>
      <c r="Q121" s="42"/>
      <c r="R121" s="18"/>
      <c r="S121" s="18"/>
      <c r="T121" s="18"/>
      <c r="U121" s="18"/>
    </row>
    <row r="122" spans="1:21" ht="21.1" x14ac:dyDescent="0.35">
      <c r="A122" s="20" t="s">
        <v>580</v>
      </c>
      <c r="B122" s="212"/>
      <c r="C122" s="21"/>
      <c r="D122" s="13" t="s">
        <v>553</v>
      </c>
      <c r="E122" s="13">
        <v>13</v>
      </c>
      <c r="F122" s="13">
        <v>13</v>
      </c>
      <c r="G122" s="13"/>
      <c r="H122" s="52"/>
      <c r="I122" s="13">
        <v>13</v>
      </c>
      <c r="J122" s="13">
        <v>13</v>
      </c>
      <c r="K122" s="41">
        <v>12</v>
      </c>
      <c r="L122" s="41">
        <v>12</v>
      </c>
      <c r="M122" s="41" t="s">
        <v>550</v>
      </c>
      <c r="N122" s="41"/>
      <c r="O122" s="41" t="s">
        <v>550</v>
      </c>
      <c r="P122" s="52"/>
      <c r="Q122" s="41">
        <v>15</v>
      </c>
      <c r="R122" s="13" t="s">
        <v>551</v>
      </c>
      <c r="S122" s="13" t="s">
        <v>550</v>
      </c>
      <c r="T122" s="13"/>
      <c r="U122" s="13"/>
    </row>
    <row r="123" spans="1:21" x14ac:dyDescent="0.3">
      <c r="A123" s="23" t="s">
        <v>28</v>
      </c>
      <c r="B123" s="210">
        <f>SUM(D123:U123)</f>
        <v>11</v>
      </c>
      <c r="C123" s="11">
        <f>B123</f>
        <v>11</v>
      </c>
      <c r="D123" s="13">
        <v>1</v>
      </c>
      <c r="E123" s="13">
        <v>1</v>
      </c>
      <c r="F123" s="13">
        <v>1</v>
      </c>
      <c r="G123" s="13"/>
      <c r="H123" s="52"/>
      <c r="I123" s="13">
        <v>1</v>
      </c>
      <c r="J123" s="13">
        <v>1</v>
      </c>
      <c r="K123" s="41">
        <v>1</v>
      </c>
      <c r="L123" s="41">
        <v>1</v>
      </c>
      <c r="M123" s="41">
        <v>1</v>
      </c>
      <c r="N123" s="41"/>
      <c r="O123" s="41">
        <v>1</v>
      </c>
      <c r="P123" s="52"/>
      <c r="Q123" s="41">
        <v>1</v>
      </c>
      <c r="R123" s="13"/>
      <c r="S123" s="13">
        <v>1</v>
      </c>
      <c r="T123" s="13"/>
      <c r="U123" s="13"/>
    </row>
    <row r="124" spans="1:21" x14ac:dyDescent="0.3">
      <c r="A124" s="23" t="s">
        <v>29</v>
      </c>
      <c r="B124" s="210">
        <f>SUM(D124:U124)</f>
        <v>1</v>
      </c>
      <c r="C124" s="11">
        <f t="shared" ref="C124:C127" si="10">B124</f>
        <v>1</v>
      </c>
      <c r="D124" s="13"/>
      <c r="E124" s="13"/>
      <c r="F124" s="13"/>
      <c r="G124" s="13"/>
      <c r="H124" s="52"/>
      <c r="I124" s="13"/>
      <c r="J124" s="13"/>
      <c r="K124" s="41"/>
      <c r="L124" s="41"/>
      <c r="M124" s="41"/>
      <c r="N124" s="41"/>
      <c r="O124" s="41"/>
      <c r="P124" s="52"/>
      <c r="Q124" s="41"/>
      <c r="R124" s="13">
        <v>1</v>
      </c>
      <c r="S124" s="13"/>
      <c r="T124" s="13"/>
      <c r="U124" s="13"/>
    </row>
    <row r="125" spans="1:21" x14ac:dyDescent="0.3">
      <c r="A125" s="23" t="s">
        <v>30</v>
      </c>
      <c r="B125" s="210">
        <f>B123+B124</f>
        <v>12</v>
      </c>
      <c r="C125" s="11">
        <f t="shared" si="10"/>
        <v>12</v>
      </c>
      <c r="D125" s="13"/>
      <c r="E125" s="13"/>
      <c r="F125" s="13"/>
      <c r="G125" s="13"/>
      <c r="H125" s="52"/>
      <c r="I125" s="13"/>
      <c r="J125" s="13"/>
      <c r="K125" s="41"/>
      <c r="L125" s="41"/>
      <c r="M125" s="41"/>
      <c r="N125" s="41"/>
      <c r="O125" s="41"/>
      <c r="P125" s="52"/>
      <c r="Q125" s="41"/>
      <c r="R125" s="13"/>
      <c r="S125" s="13"/>
      <c r="T125" s="13"/>
      <c r="U125" s="13"/>
    </row>
    <row r="126" spans="1:21" x14ac:dyDescent="0.3">
      <c r="A126" s="23" t="s">
        <v>31</v>
      </c>
      <c r="B126" s="210">
        <f>SUM(D126:U126)</f>
        <v>2</v>
      </c>
      <c r="C126" s="11">
        <f t="shared" si="10"/>
        <v>2</v>
      </c>
      <c r="D126" s="13"/>
      <c r="E126" s="13">
        <v>1</v>
      </c>
      <c r="F126" s="13">
        <v>1</v>
      </c>
      <c r="G126" s="13"/>
      <c r="H126" s="52"/>
      <c r="I126" s="13"/>
      <c r="J126" s="13"/>
      <c r="K126" s="41"/>
      <c r="L126" s="41"/>
      <c r="M126" s="41"/>
      <c r="N126" s="41"/>
      <c r="O126" s="41"/>
      <c r="P126" s="52"/>
      <c r="Q126" s="41"/>
      <c r="R126" s="13"/>
      <c r="S126" s="13"/>
      <c r="T126" s="13"/>
      <c r="U126" s="13"/>
    </row>
    <row r="127" spans="1:21" ht="17" thickBot="1" x14ac:dyDescent="0.35">
      <c r="A127" s="24" t="s">
        <v>32</v>
      </c>
      <c r="B127" s="211">
        <f>SUM(D127:U127)</f>
        <v>10</v>
      </c>
      <c r="C127" s="16">
        <f t="shared" si="10"/>
        <v>10</v>
      </c>
      <c r="D127" s="18"/>
      <c r="E127" s="18">
        <v>5</v>
      </c>
      <c r="F127" s="18">
        <v>5</v>
      </c>
      <c r="G127" s="18"/>
      <c r="H127" s="53"/>
      <c r="I127" s="18"/>
      <c r="J127" s="18"/>
      <c r="K127" s="42"/>
      <c r="L127" s="42"/>
      <c r="M127" s="42"/>
      <c r="N127" s="42"/>
      <c r="O127" s="42"/>
      <c r="P127" s="53"/>
      <c r="Q127" s="42"/>
      <c r="R127" s="18"/>
      <c r="S127" s="18"/>
      <c r="T127" s="18"/>
      <c r="U127" s="18"/>
    </row>
    <row r="128" spans="1:21" ht="21.1" x14ac:dyDescent="0.35">
      <c r="A128" s="20" t="s">
        <v>46</v>
      </c>
      <c r="B128" s="212"/>
      <c r="C128" s="21"/>
      <c r="D128" s="13"/>
      <c r="E128" s="13"/>
      <c r="F128" s="13"/>
      <c r="G128" s="13"/>
      <c r="H128" s="52"/>
      <c r="I128" s="13"/>
      <c r="J128" s="13"/>
      <c r="K128" s="41"/>
      <c r="L128" s="41"/>
      <c r="M128" s="41"/>
      <c r="N128" s="41"/>
      <c r="O128" s="43"/>
      <c r="P128" s="55"/>
      <c r="Q128" s="43"/>
      <c r="R128" s="22"/>
      <c r="S128" s="13"/>
      <c r="T128" s="22"/>
      <c r="U128" s="22"/>
    </row>
    <row r="129" spans="1:21" x14ac:dyDescent="0.3">
      <c r="A129" s="23" t="s">
        <v>28</v>
      </c>
      <c r="B129" s="210">
        <f>3+SUM(D129:U129)</f>
        <v>3</v>
      </c>
      <c r="C129" s="11">
        <f>B129</f>
        <v>3</v>
      </c>
      <c r="D129" s="13"/>
      <c r="E129" s="13"/>
      <c r="F129" s="13"/>
      <c r="G129" s="13"/>
      <c r="H129" s="52"/>
      <c r="I129" s="13"/>
      <c r="J129" s="13"/>
      <c r="K129" s="41"/>
      <c r="L129" s="41"/>
      <c r="M129" s="41"/>
      <c r="N129" s="41"/>
      <c r="O129" s="41"/>
      <c r="P129" s="52"/>
      <c r="Q129" s="41"/>
      <c r="R129" s="13"/>
      <c r="S129" s="13"/>
      <c r="T129" s="13"/>
      <c r="U129" s="13"/>
    </row>
    <row r="130" spans="1:21" x14ac:dyDescent="0.3">
      <c r="A130" s="23" t="s">
        <v>29</v>
      </c>
      <c r="B130" s="210">
        <f>2+SUM(D130:U130)</f>
        <v>2</v>
      </c>
      <c r="C130" s="11">
        <f t="shared" ref="C130:C133" si="11">B130</f>
        <v>2</v>
      </c>
      <c r="D130" s="13"/>
      <c r="E130" s="13"/>
      <c r="F130" s="13"/>
      <c r="G130" s="13"/>
      <c r="H130" s="52"/>
      <c r="I130" s="13"/>
      <c r="J130" s="13"/>
      <c r="K130" s="41"/>
      <c r="L130" s="41"/>
      <c r="M130" s="41"/>
      <c r="N130" s="41"/>
      <c r="O130" s="41"/>
      <c r="P130" s="52"/>
      <c r="Q130" s="41"/>
      <c r="R130" s="13"/>
      <c r="S130" s="13"/>
      <c r="T130" s="13"/>
      <c r="U130" s="13"/>
    </row>
    <row r="131" spans="1:21" x14ac:dyDescent="0.3">
      <c r="A131" s="23" t="s">
        <v>30</v>
      </c>
      <c r="B131" s="210">
        <f>B129+B130</f>
        <v>5</v>
      </c>
      <c r="C131" s="11">
        <f t="shared" si="11"/>
        <v>5</v>
      </c>
      <c r="D131" s="13"/>
      <c r="E131" s="13"/>
      <c r="F131" s="13"/>
      <c r="G131" s="13"/>
      <c r="H131" s="52"/>
      <c r="I131" s="13"/>
      <c r="J131" s="13"/>
      <c r="K131" s="41"/>
      <c r="L131" s="41"/>
      <c r="M131" s="41"/>
      <c r="N131" s="41"/>
      <c r="O131" s="41"/>
      <c r="P131" s="52"/>
      <c r="Q131" s="41"/>
      <c r="R131" s="13"/>
      <c r="S131" s="13"/>
      <c r="T131" s="13"/>
      <c r="U131" s="13"/>
    </row>
    <row r="132" spans="1:21" x14ac:dyDescent="0.3">
      <c r="A132" s="23" t="s">
        <v>31</v>
      </c>
      <c r="B132" s="210">
        <f>SUM(D132:U132)</f>
        <v>0</v>
      </c>
      <c r="C132" s="11">
        <f t="shared" si="11"/>
        <v>0</v>
      </c>
      <c r="D132" s="13"/>
      <c r="E132" s="13"/>
      <c r="F132" s="13"/>
      <c r="G132" s="13"/>
      <c r="H132" s="52"/>
      <c r="I132" s="13"/>
      <c r="J132" s="13"/>
      <c r="K132" s="41"/>
      <c r="L132" s="41"/>
      <c r="M132" s="41"/>
      <c r="N132" s="41"/>
      <c r="O132" s="41"/>
      <c r="P132" s="52"/>
      <c r="Q132" s="41"/>
      <c r="R132" s="13"/>
      <c r="S132" s="13"/>
      <c r="T132" s="13"/>
      <c r="U132" s="13"/>
    </row>
    <row r="133" spans="1:21" ht="17" thickBot="1" x14ac:dyDescent="0.35">
      <c r="A133" s="24" t="s">
        <v>32</v>
      </c>
      <c r="B133" s="211">
        <f>SUM(D133:U133)</f>
        <v>0</v>
      </c>
      <c r="C133" s="16">
        <f t="shared" si="11"/>
        <v>0</v>
      </c>
      <c r="D133" s="18"/>
      <c r="E133" s="18"/>
      <c r="F133" s="18"/>
      <c r="G133" s="18"/>
      <c r="H133" s="53"/>
      <c r="I133" s="18"/>
      <c r="J133" s="18"/>
      <c r="K133" s="42"/>
      <c r="L133" s="42"/>
      <c r="M133" s="42"/>
      <c r="N133" s="42"/>
      <c r="O133" s="42"/>
      <c r="P133" s="53"/>
      <c r="Q133" s="42"/>
      <c r="R133" s="18"/>
      <c r="S133" s="18"/>
      <c r="T133" s="18"/>
      <c r="U133" s="18"/>
    </row>
    <row r="134" spans="1:21" ht="21.1" x14ac:dyDescent="0.35">
      <c r="A134" s="20" t="s">
        <v>47</v>
      </c>
      <c r="B134" s="212"/>
      <c r="C134" s="21"/>
      <c r="D134" s="22"/>
      <c r="E134" s="22"/>
      <c r="F134" s="13"/>
      <c r="G134" s="13"/>
      <c r="H134" s="52"/>
      <c r="I134" s="13"/>
      <c r="J134" s="13"/>
      <c r="K134" s="41"/>
      <c r="L134" s="41"/>
      <c r="M134" s="41"/>
      <c r="N134" s="41"/>
      <c r="O134" s="43"/>
      <c r="P134" s="55"/>
      <c r="Q134" s="43"/>
      <c r="R134" s="22"/>
      <c r="S134" s="22"/>
      <c r="T134" s="22"/>
      <c r="U134" s="22"/>
    </row>
    <row r="135" spans="1:21" x14ac:dyDescent="0.3">
      <c r="A135" s="23" t="s">
        <v>28</v>
      </c>
      <c r="B135" s="210">
        <f>5+SUM(D135:U135)</f>
        <v>5</v>
      </c>
      <c r="C135" s="11">
        <f>1+B135</f>
        <v>6</v>
      </c>
      <c r="D135" s="13"/>
      <c r="E135" s="13"/>
      <c r="F135" s="13"/>
      <c r="G135" s="13"/>
      <c r="H135" s="52"/>
      <c r="I135" s="13"/>
      <c r="J135" s="13"/>
      <c r="K135" s="41"/>
      <c r="L135" s="41"/>
      <c r="M135" s="41"/>
      <c r="N135" s="41"/>
      <c r="O135" s="41"/>
      <c r="P135" s="52"/>
      <c r="Q135" s="41"/>
      <c r="R135" s="13"/>
      <c r="S135" s="13"/>
      <c r="T135" s="13"/>
      <c r="U135" s="13"/>
    </row>
    <row r="136" spans="1:21" x14ac:dyDescent="0.3">
      <c r="A136" s="23" t="s">
        <v>29</v>
      </c>
      <c r="B136" s="210">
        <f>5+SUM(D136:U136)</f>
        <v>5</v>
      </c>
      <c r="C136" s="11">
        <f>B136</f>
        <v>5</v>
      </c>
      <c r="D136" s="13"/>
      <c r="E136" s="13"/>
      <c r="F136" s="13"/>
      <c r="G136" s="13"/>
      <c r="H136" s="52"/>
      <c r="I136" s="13"/>
      <c r="J136" s="13"/>
      <c r="K136" s="41"/>
      <c r="L136" s="41"/>
      <c r="M136" s="41"/>
      <c r="N136" s="41"/>
      <c r="O136" s="41"/>
      <c r="P136" s="52"/>
      <c r="Q136" s="41"/>
      <c r="R136" s="13"/>
      <c r="S136" s="13"/>
      <c r="T136" s="13"/>
      <c r="U136" s="13"/>
    </row>
    <row r="137" spans="1:21" x14ac:dyDescent="0.3">
      <c r="A137" s="23" t="s">
        <v>30</v>
      </c>
      <c r="B137" s="210">
        <f>B135+B136</f>
        <v>10</v>
      </c>
      <c r="C137" s="11">
        <f>C135+C136</f>
        <v>11</v>
      </c>
      <c r="D137" s="13"/>
      <c r="E137" s="13"/>
      <c r="F137" s="13"/>
      <c r="G137" s="13"/>
      <c r="H137" s="52"/>
      <c r="I137" s="13"/>
      <c r="J137" s="13"/>
      <c r="K137" s="41"/>
      <c r="L137" s="41"/>
      <c r="M137" s="41"/>
      <c r="N137" s="41"/>
      <c r="O137" s="41"/>
      <c r="P137" s="52"/>
      <c r="Q137" s="41"/>
      <c r="R137" s="13"/>
      <c r="S137" s="13"/>
      <c r="T137" s="13"/>
      <c r="U137" s="13"/>
    </row>
    <row r="138" spans="1:21" x14ac:dyDescent="0.3">
      <c r="A138" s="23" t="s">
        <v>31</v>
      </c>
      <c r="B138" s="210">
        <f>2+SUM(D138:U138)</f>
        <v>2</v>
      </c>
      <c r="C138" s="11">
        <f>B138</f>
        <v>2</v>
      </c>
      <c r="D138" s="13"/>
      <c r="E138" s="13"/>
      <c r="F138" s="13"/>
      <c r="G138" s="13"/>
      <c r="H138" s="52"/>
      <c r="I138" s="13"/>
      <c r="J138" s="13"/>
      <c r="K138" s="41"/>
      <c r="L138" s="41"/>
      <c r="M138" s="41"/>
      <c r="N138" s="41"/>
      <c r="O138" s="41"/>
      <c r="P138" s="52"/>
      <c r="Q138" s="41"/>
      <c r="R138" s="13"/>
      <c r="S138" s="13"/>
      <c r="T138" s="13"/>
      <c r="U138" s="13"/>
    </row>
    <row r="139" spans="1:21" x14ac:dyDescent="0.3">
      <c r="A139" s="23" t="s">
        <v>40</v>
      </c>
      <c r="B139" s="210"/>
      <c r="C139" s="11"/>
      <c r="D139" s="13"/>
      <c r="E139" s="13"/>
      <c r="F139" s="13"/>
      <c r="G139" s="13"/>
      <c r="H139" s="52"/>
      <c r="I139" s="13"/>
      <c r="J139" s="13"/>
      <c r="K139" s="41"/>
      <c r="L139" s="41"/>
      <c r="M139" s="41"/>
      <c r="N139" s="41"/>
      <c r="O139" s="41"/>
      <c r="P139" s="52"/>
      <c r="Q139" s="41"/>
      <c r="R139" s="13"/>
      <c r="S139" s="13"/>
      <c r="T139" s="13"/>
      <c r="U139" s="13"/>
    </row>
    <row r="140" spans="1:21" x14ac:dyDescent="0.3">
      <c r="A140" s="23" t="s">
        <v>41</v>
      </c>
      <c r="B140" s="210"/>
      <c r="C140" s="11"/>
      <c r="D140" s="13"/>
      <c r="E140" s="13"/>
      <c r="F140" s="13"/>
      <c r="G140" s="13"/>
      <c r="H140" s="52"/>
      <c r="I140" s="13"/>
      <c r="J140" s="13"/>
      <c r="K140" s="41"/>
      <c r="L140" s="41"/>
      <c r="M140" s="41"/>
      <c r="N140" s="41"/>
      <c r="O140" s="41"/>
      <c r="P140" s="52"/>
      <c r="Q140" s="41"/>
      <c r="R140" s="13"/>
      <c r="S140" s="13"/>
      <c r="T140" s="13"/>
      <c r="U140" s="13"/>
    </row>
    <row r="141" spans="1:21" ht="17" thickBot="1" x14ac:dyDescent="0.35">
      <c r="A141" s="24" t="s">
        <v>32</v>
      </c>
      <c r="B141" s="211">
        <f>10+SUM(D141:U141)</f>
        <v>10</v>
      </c>
      <c r="C141" s="16">
        <f>B141</f>
        <v>10</v>
      </c>
      <c r="D141" s="18"/>
      <c r="E141" s="18"/>
      <c r="F141" s="18"/>
      <c r="G141" s="18"/>
      <c r="H141" s="53"/>
      <c r="I141" s="18"/>
      <c r="J141" s="18"/>
      <c r="K141" s="42"/>
      <c r="L141" s="42"/>
      <c r="M141" s="42"/>
      <c r="N141" s="42"/>
      <c r="O141" s="42"/>
      <c r="P141" s="53"/>
      <c r="Q141" s="42"/>
      <c r="R141" s="18"/>
      <c r="S141" s="18"/>
      <c r="T141" s="18"/>
      <c r="U141" s="18"/>
    </row>
    <row r="142" spans="1:21" ht="21.1" x14ac:dyDescent="0.35">
      <c r="A142" s="4" t="s">
        <v>608</v>
      </c>
      <c r="B142" s="209"/>
      <c r="C142" s="29"/>
      <c r="D142" s="22"/>
      <c r="E142" s="22"/>
      <c r="F142" s="22"/>
      <c r="G142" s="22"/>
      <c r="H142" s="55"/>
      <c r="I142" s="22"/>
      <c r="J142" s="22" t="s">
        <v>577</v>
      </c>
      <c r="K142" s="43" t="s">
        <v>594</v>
      </c>
      <c r="L142" s="43" t="s">
        <v>594</v>
      </c>
      <c r="M142" s="43"/>
      <c r="N142" s="43">
        <v>10</v>
      </c>
      <c r="O142" s="43" t="s">
        <v>621</v>
      </c>
      <c r="P142" s="55"/>
      <c r="Q142" s="43"/>
      <c r="R142" s="22" t="s">
        <v>551</v>
      </c>
      <c r="S142" s="22" t="s">
        <v>594</v>
      </c>
      <c r="T142" s="22" t="s">
        <v>594</v>
      </c>
      <c r="U142" s="45"/>
    </row>
    <row r="143" spans="1:21" x14ac:dyDescent="0.3">
      <c r="A143" s="10" t="s">
        <v>28</v>
      </c>
      <c r="B143" s="210">
        <f>SUM(D143:U143)</f>
        <v>6</v>
      </c>
      <c r="C143" s="11">
        <f>B143+2</f>
        <v>8</v>
      </c>
      <c r="D143" s="13"/>
      <c r="E143" s="13"/>
      <c r="F143" s="13"/>
      <c r="G143" s="13"/>
      <c r="H143" s="52"/>
      <c r="I143" s="13"/>
      <c r="J143" s="13">
        <v>1</v>
      </c>
      <c r="K143" s="41">
        <v>1</v>
      </c>
      <c r="L143" s="41">
        <v>1</v>
      </c>
      <c r="M143" s="41"/>
      <c r="N143" s="41">
        <v>1</v>
      </c>
      <c r="O143" s="41"/>
      <c r="P143" s="52"/>
      <c r="Q143" s="41"/>
      <c r="R143" s="13"/>
      <c r="S143" s="13">
        <v>1</v>
      </c>
      <c r="T143" s="13">
        <v>1</v>
      </c>
      <c r="U143" s="46"/>
    </row>
    <row r="144" spans="1:21" x14ac:dyDescent="0.3">
      <c r="A144" s="10" t="s">
        <v>29</v>
      </c>
      <c r="B144" s="210">
        <f>SUM(D144:U144)</f>
        <v>1</v>
      </c>
      <c r="C144" s="11">
        <f>B144+1</f>
        <v>2</v>
      </c>
      <c r="D144" s="13"/>
      <c r="E144" s="13"/>
      <c r="F144" s="13"/>
      <c r="G144" s="13"/>
      <c r="H144" s="52"/>
      <c r="I144" s="13"/>
      <c r="J144" s="13"/>
      <c r="K144" s="41"/>
      <c r="L144" s="41"/>
      <c r="M144" s="41"/>
      <c r="N144" s="41"/>
      <c r="O144" s="41"/>
      <c r="P144" s="52"/>
      <c r="Q144" s="41"/>
      <c r="R144" s="13">
        <v>1</v>
      </c>
      <c r="S144" s="13"/>
      <c r="T144" s="13"/>
      <c r="U144" s="46"/>
    </row>
    <row r="145" spans="1:21" x14ac:dyDescent="0.3">
      <c r="A145" s="10" t="s">
        <v>30</v>
      </c>
      <c r="B145" s="210">
        <f>B143+B144</f>
        <v>7</v>
      </c>
      <c r="C145" s="11">
        <f>C143+C144</f>
        <v>10</v>
      </c>
      <c r="D145" s="13"/>
      <c r="E145" s="13"/>
      <c r="F145" s="13"/>
      <c r="G145" s="13"/>
      <c r="H145" s="52"/>
      <c r="I145" s="13"/>
      <c r="J145" s="13"/>
      <c r="K145" s="41"/>
      <c r="L145" s="41"/>
      <c r="M145" s="41"/>
      <c r="N145" s="41"/>
      <c r="O145" s="41"/>
      <c r="P145" s="52"/>
      <c r="Q145" s="41"/>
      <c r="R145" s="13"/>
      <c r="S145" s="13"/>
      <c r="T145" s="13"/>
      <c r="U145" s="46"/>
    </row>
    <row r="146" spans="1:21" x14ac:dyDescent="0.3">
      <c r="A146" s="10" t="s">
        <v>31</v>
      </c>
      <c r="B146" s="210">
        <f>SUM(D146:U146)</f>
        <v>0</v>
      </c>
      <c r="C146" s="11">
        <f t="shared" ref="C146:C149" si="12">B146</f>
        <v>0</v>
      </c>
      <c r="D146" s="13"/>
      <c r="E146" s="13"/>
      <c r="F146" s="13"/>
      <c r="G146" s="13"/>
      <c r="H146" s="52"/>
      <c r="I146" s="13"/>
      <c r="J146" s="13"/>
      <c r="K146" s="41"/>
      <c r="L146" s="41"/>
      <c r="M146" s="41"/>
      <c r="N146" s="41"/>
      <c r="O146" s="41"/>
      <c r="P146" s="52"/>
      <c r="Q146" s="41"/>
      <c r="R146" s="13"/>
      <c r="S146" s="13"/>
      <c r="T146" s="13"/>
      <c r="U146" s="46"/>
    </row>
    <row r="147" spans="1:21" x14ac:dyDescent="0.3">
      <c r="A147" s="23" t="s">
        <v>40</v>
      </c>
      <c r="B147" s="210"/>
      <c r="C147" s="11"/>
      <c r="D147" s="13"/>
      <c r="E147" s="13"/>
      <c r="F147" s="13"/>
      <c r="G147" s="13"/>
      <c r="H147" s="52"/>
      <c r="I147" s="13"/>
      <c r="J147" s="13"/>
      <c r="K147" s="41"/>
      <c r="L147" s="41">
        <v>1</v>
      </c>
      <c r="M147" s="41"/>
      <c r="N147" s="41">
        <v>2</v>
      </c>
      <c r="O147" s="41"/>
      <c r="P147" s="52"/>
      <c r="Q147" s="41"/>
      <c r="R147" s="13"/>
      <c r="S147" s="13"/>
      <c r="T147" s="13"/>
      <c r="U147" s="13"/>
    </row>
    <row r="148" spans="1:21" x14ac:dyDescent="0.3">
      <c r="A148" s="23" t="s">
        <v>41</v>
      </c>
      <c r="B148" s="210"/>
      <c r="C148" s="11"/>
      <c r="D148" s="13"/>
      <c r="E148" s="13"/>
      <c r="F148" s="13"/>
      <c r="G148" s="13"/>
      <c r="H148" s="52"/>
      <c r="I148" s="13"/>
      <c r="J148" s="13"/>
      <c r="K148" s="41"/>
      <c r="L148" s="41">
        <v>2</v>
      </c>
      <c r="M148" s="41"/>
      <c r="N148" s="41">
        <v>3</v>
      </c>
      <c r="O148" s="41"/>
      <c r="P148" s="52"/>
      <c r="Q148" s="41"/>
      <c r="R148" s="13"/>
      <c r="S148" s="13"/>
      <c r="T148" s="13"/>
      <c r="U148" s="13"/>
    </row>
    <row r="149" spans="1:21" ht="17" thickBot="1" x14ac:dyDescent="0.35">
      <c r="A149" s="15" t="s">
        <v>32</v>
      </c>
      <c r="B149" s="211">
        <f>SUM(D149:U149)</f>
        <v>7</v>
      </c>
      <c r="C149" s="16">
        <f t="shared" si="12"/>
        <v>7</v>
      </c>
      <c r="D149" s="18"/>
      <c r="E149" s="18"/>
      <c r="F149" s="18"/>
      <c r="G149" s="18"/>
      <c r="H149" s="53"/>
      <c r="I149" s="18"/>
      <c r="J149" s="18"/>
      <c r="K149" s="42"/>
      <c r="L149" s="42">
        <v>3</v>
      </c>
      <c r="M149" s="42"/>
      <c r="N149" s="42">
        <v>4</v>
      </c>
      <c r="O149" s="42"/>
      <c r="P149" s="53"/>
      <c r="Q149" s="42"/>
      <c r="R149" s="18"/>
      <c r="S149" s="18"/>
      <c r="T149" s="18"/>
      <c r="U149" s="47"/>
    </row>
    <row r="150" spans="1:21" ht="21.1" x14ac:dyDescent="0.35">
      <c r="A150" s="20" t="s">
        <v>48</v>
      </c>
      <c r="B150" s="212"/>
      <c r="C150" s="21"/>
      <c r="D150" s="13"/>
      <c r="E150" s="13"/>
      <c r="F150" s="13"/>
      <c r="G150" s="13"/>
      <c r="H150" s="52"/>
      <c r="I150" s="13"/>
      <c r="J150" s="13"/>
      <c r="K150" s="41"/>
      <c r="L150" s="41"/>
      <c r="M150" s="41"/>
      <c r="N150" s="41"/>
      <c r="O150" s="43"/>
      <c r="P150" s="55"/>
      <c r="Q150" s="43"/>
      <c r="R150" s="22"/>
      <c r="S150" s="22"/>
      <c r="T150" s="22"/>
      <c r="U150" s="22"/>
    </row>
    <row r="151" spans="1:21" x14ac:dyDescent="0.3">
      <c r="A151" s="23" t="s">
        <v>28</v>
      </c>
      <c r="B151" s="210">
        <f>11+SUM(D151:U151)</f>
        <v>11</v>
      </c>
      <c r="C151" s="11">
        <f>B151</f>
        <v>11</v>
      </c>
      <c r="D151" s="13"/>
      <c r="E151" s="13"/>
      <c r="F151" s="13"/>
      <c r="G151" s="13"/>
      <c r="H151" s="52"/>
      <c r="I151" s="13"/>
      <c r="J151" s="13"/>
      <c r="K151" s="41"/>
      <c r="L151" s="41"/>
      <c r="M151" s="41"/>
      <c r="N151" s="41"/>
      <c r="O151" s="41"/>
      <c r="P151" s="52"/>
      <c r="Q151" s="41"/>
      <c r="R151" s="13"/>
      <c r="S151" s="13"/>
      <c r="T151" s="13"/>
      <c r="U151" s="13"/>
    </row>
    <row r="152" spans="1:21" x14ac:dyDescent="0.3">
      <c r="A152" s="23" t="s">
        <v>29</v>
      </c>
      <c r="B152" s="210">
        <f>2+SUM(D152:U152)</f>
        <v>2</v>
      </c>
      <c r="C152" s="11">
        <f t="shared" ref="C152:C157" si="13">B152</f>
        <v>2</v>
      </c>
      <c r="D152" s="13"/>
      <c r="E152" s="13"/>
      <c r="F152" s="13"/>
      <c r="G152" s="13"/>
      <c r="H152" s="52"/>
      <c r="I152" s="13"/>
      <c r="J152" s="13"/>
      <c r="K152" s="41"/>
      <c r="L152" s="41"/>
      <c r="M152" s="41"/>
      <c r="N152" s="41"/>
      <c r="O152" s="41"/>
      <c r="P152" s="52"/>
      <c r="Q152" s="41"/>
      <c r="R152" s="13"/>
      <c r="S152" s="13"/>
      <c r="T152" s="13"/>
      <c r="U152" s="13"/>
    </row>
    <row r="153" spans="1:21" x14ac:dyDescent="0.3">
      <c r="A153" s="23" t="s">
        <v>30</v>
      </c>
      <c r="B153" s="210">
        <f>B151+B152</f>
        <v>13</v>
      </c>
      <c r="C153" s="11">
        <f t="shared" si="13"/>
        <v>13</v>
      </c>
      <c r="D153" s="13"/>
      <c r="E153" s="13"/>
      <c r="F153" s="13"/>
      <c r="G153" s="13"/>
      <c r="H153" s="52"/>
      <c r="I153" s="13"/>
      <c r="J153" s="13"/>
      <c r="K153" s="41"/>
      <c r="L153" s="41"/>
      <c r="M153" s="41"/>
      <c r="N153" s="41"/>
      <c r="O153" s="41"/>
      <c r="P153" s="52"/>
      <c r="Q153" s="41"/>
      <c r="R153" s="13"/>
      <c r="S153" s="13"/>
      <c r="T153" s="13"/>
      <c r="U153" s="13"/>
    </row>
    <row r="154" spans="1:21" x14ac:dyDescent="0.3">
      <c r="A154" s="23" t="s">
        <v>31</v>
      </c>
      <c r="B154" s="210">
        <f>2+SUM(D154:U154)</f>
        <v>2</v>
      </c>
      <c r="C154" s="11">
        <f t="shared" si="13"/>
        <v>2</v>
      </c>
      <c r="D154" s="13"/>
      <c r="E154" s="13"/>
      <c r="F154" s="13"/>
      <c r="G154" s="13"/>
      <c r="H154" s="52"/>
      <c r="I154" s="13"/>
      <c r="J154" s="13"/>
      <c r="K154" s="41"/>
      <c r="L154" s="41"/>
      <c r="M154" s="41"/>
      <c r="N154" s="41"/>
      <c r="O154" s="41"/>
      <c r="P154" s="52"/>
      <c r="Q154" s="41"/>
      <c r="R154" s="13"/>
      <c r="S154" s="13"/>
      <c r="T154" s="13"/>
      <c r="U154" s="13"/>
    </row>
    <row r="155" spans="1:21" x14ac:dyDescent="0.3">
      <c r="A155" s="23" t="s">
        <v>40</v>
      </c>
      <c r="B155" s="210"/>
      <c r="C155" s="11"/>
      <c r="D155" s="13"/>
      <c r="E155" s="13"/>
      <c r="F155" s="13"/>
      <c r="G155" s="13"/>
      <c r="H155" s="52"/>
      <c r="I155" s="13"/>
      <c r="J155" s="13"/>
      <c r="K155" s="41"/>
      <c r="L155" s="41"/>
      <c r="M155" s="41"/>
      <c r="N155" s="41"/>
      <c r="O155" s="41"/>
      <c r="P155" s="52"/>
      <c r="Q155" s="41"/>
      <c r="R155" s="13"/>
      <c r="S155" s="13"/>
      <c r="T155" s="13"/>
      <c r="U155" s="13"/>
    </row>
    <row r="156" spans="1:21" x14ac:dyDescent="0.3">
      <c r="A156" s="23" t="s">
        <v>41</v>
      </c>
      <c r="B156" s="210"/>
      <c r="C156" s="11"/>
      <c r="D156" s="13"/>
      <c r="E156" s="13"/>
      <c r="F156" s="13"/>
      <c r="G156" s="13"/>
      <c r="H156" s="52"/>
      <c r="I156" s="13"/>
      <c r="J156" s="13"/>
      <c r="K156" s="41"/>
      <c r="L156" s="41"/>
      <c r="M156" s="41"/>
      <c r="N156" s="41"/>
      <c r="O156" s="41"/>
      <c r="P156" s="52"/>
      <c r="Q156" s="41"/>
      <c r="R156" s="13"/>
      <c r="S156" s="13"/>
      <c r="T156" s="13"/>
      <c r="U156" s="13"/>
    </row>
    <row r="157" spans="1:21" ht="17" thickBot="1" x14ac:dyDescent="0.35">
      <c r="A157" s="24" t="s">
        <v>32</v>
      </c>
      <c r="B157" s="211">
        <f>47+SUM(D157:U157)</f>
        <v>47</v>
      </c>
      <c r="C157" s="16">
        <f t="shared" si="13"/>
        <v>47</v>
      </c>
      <c r="D157" s="18"/>
      <c r="E157" s="18"/>
      <c r="F157" s="18"/>
      <c r="G157" s="18"/>
      <c r="H157" s="53"/>
      <c r="I157" s="18"/>
      <c r="J157" s="18"/>
      <c r="K157" s="42"/>
      <c r="L157" s="42"/>
      <c r="M157" s="42"/>
      <c r="N157" s="42"/>
      <c r="O157" s="42"/>
      <c r="P157" s="53"/>
      <c r="Q157" s="42"/>
      <c r="R157" s="18"/>
      <c r="S157" s="18"/>
      <c r="T157" s="18"/>
      <c r="U157" s="18"/>
    </row>
    <row r="158" spans="1:21" ht="21.1" x14ac:dyDescent="0.35">
      <c r="A158" s="20" t="s">
        <v>576</v>
      </c>
      <c r="B158" s="212"/>
      <c r="C158" s="21"/>
      <c r="D158" s="13" t="s">
        <v>577</v>
      </c>
      <c r="E158" s="13">
        <v>10</v>
      </c>
      <c r="F158" s="13">
        <v>15</v>
      </c>
      <c r="G158" s="13">
        <v>15</v>
      </c>
      <c r="H158" s="52"/>
      <c r="I158" s="13" t="s">
        <v>621</v>
      </c>
      <c r="J158" s="13"/>
      <c r="K158" s="41" t="s">
        <v>551</v>
      </c>
      <c r="L158" s="41"/>
      <c r="M158" s="41"/>
      <c r="N158" s="41">
        <v>15</v>
      </c>
      <c r="O158" s="41"/>
      <c r="P158" s="52"/>
      <c r="Q158" s="41" t="s">
        <v>551</v>
      </c>
      <c r="R158" s="13"/>
      <c r="S158" s="13"/>
      <c r="T158" s="13"/>
      <c r="U158" s="13"/>
    </row>
    <row r="159" spans="1:21" x14ac:dyDescent="0.3">
      <c r="A159" s="23" t="s">
        <v>28</v>
      </c>
      <c r="B159" s="210">
        <f>SUM(D159:U159)</f>
        <v>5</v>
      </c>
      <c r="C159" s="11">
        <f>B159+6</f>
        <v>11</v>
      </c>
      <c r="D159" s="13">
        <v>1</v>
      </c>
      <c r="E159" s="13">
        <v>1</v>
      </c>
      <c r="F159" s="13">
        <v>1</v>
      </c>
      <c r="G159" s="13">
        <v>1</v>
      </c>
      <c r="H159" s="52"/>
      <c r="I159" s="13"/>
      <c r="J159" s="13"/>
      <c r="K159" s="41"/>
      <c r="L159" s="41"/>
      <c r="M159" s="41"/>
      <c r="N159" s="41">
        <v>1</v>
      </c>
      <c r="O159" s="41"/>
      <c r="P159" s="52"/>
      <c r="Q159" s="41"/>
      <c r="R159" s="13"/>
      <c r="S159" s="13"/>
      <c r="T159" s="13"/>
      <c r="U159" s="13"/>
    </row>
    <row r="160" spans="1:21" x14ac:dyDescent="0.3">
      <c r="A160" s="23" t="s">
        <v>29</v>
      </c>
      <c r="B160" s="210">
        <f>SUM(D160:U160)</f>
        <v>2</v>
      </c>
      <c r="C160" s="11">
        <f>B160+5</f>
        <v>7</v>
      </c>
      <c r="D160" s="13"/>
      <c r="E160" s="13"/>
      <c r="F160" s="13"/>
      <c r="G160" s="13"/>
      <c r="H160" s="52"/>
      <c r="I160" s="13"/>
      <c r="J160" s="13"/>
      <c r="K160" s="41">
        <v>1</v>
      </c>
      <c r="L160" s="41"/>
      <c r="M160" s="41"/>
      <c r="N160" s="41"/>
      <c r="O160" s="41"/>
      <c r="P160" s="52"/>
      <c r="Q160" s="41">
        <v>1</v>
      </c>
      <c r="R160" s="13"/>
      <c r="S160" s="13"/>
      <c r="T160" s="13"/>
      <c r="U160" s="13"/>
    </row>
    <row r="161" spans="1:21" x14ac:dyDescent="0.3">
      <c r="A161" s="23" t="s">
        <v>30</v>
      </c>
      <c r="B161" s="210">
        <f>B159+B160</f>
        <v>7</v>
      </c>
      <c r="C161" s="11">
        <f>BC159+C160</f>
        <v>7</v>
      </c>
      <c r="D161" s="13"/>
      <c r="E161" s="13"/>
      <c r="F161" s="13"/>
      <c r="G161" s="13"/>
      <c r="H161" s="52"/>
      <c r="I161" s="13"/>
      <c r="J161" s="13"/>
      <c r="K161" s="41"/>
      <c r="L161" s="41"/>
      <c r="M161" s="41"/>
      <c r="N161" s="41"/>
      <c r="O161" s="41"/>
      <c r="P161" s="52"/>
      <c r="Q161" s="41"/>
      <c r="R161" s="13"/>
      <c r="S161" s="13"/>
      <c r="T161" s="13"/>
      <c r="U161" s="13"/>
    </row>
    <row r="162" spans="1:21" x14ac:dyDescent="0.3">
      <c r="A162" s="23" t="s">
        <v>31</v>
      </c>
      <c r="B162" s="210">
        <f>SUM(D162:U162)</f>
        <v>1</v>
      </c>
      <c r="C162" s="11">
        <f>B162+2</f>
        <v>3</v>
      </c>
      <c r="D162" s="13"/>
      <c r="E162" s="13"/>
      <c r="F162" s="13">
        <v>1</v>
      </c>
      <c r="G162" s="13"/>
      <c r="H162" s="52"/>
      <c r="I162" s="13"/>
      <c r="J162" s="13"/>
      <c r="K162" s="41"/>
      <c r="L162" s="41"/>
      <c r="M162" s="41"/>
      <c r="N162" s="41"/>
      <c r="O162" s="41"/>
      <c r="P162" s="52"/>
      <c r="Q162" s="41"/>
      <c r="R162" s="13"/>
      <c r="S162" s="13"/>
      <c r="T162" s="13"/>
      <c r="U162" s="13"/>
    </row>
    <row r="163" spans="1:21" x14ac:dyDescent="0.3">
      <c r="A163" s="23" t="s">
        <v>40</v>
      </c>
      <c r="B163" s="210"/>
      <c r="C163" s="11"/>
      <c r="D163" s="13"/>
      <c r="E163" s="13"/>
      <c r="F163" s="13">
        <v>3</v>
      </c>
      <c r="G163" s="13">
        <v>2</v>
      </c>
      <c r="H163" s="52"/>
      <c r="I163" s="13"/>
      <c r="J163" s="13"/>
      <c r="K163" s="41"/>
      <c r="L163" s="41"/>
      <c r="M163" s="41"/>
      <c r="N163" s="41"/>
      <c r="O163" s="41"/>
      <c r="P163" s="52"/>
      <c r="Q163" s="41"/>
      <c r="R163" s="13"/>
      <c r="S163" s="13"/>
      <c r="T163" s="13"/>
      <c r="U163" s="13"/>
    </row>
    <row r="164" spans="1:21" x14ac:dyDescent="0.3">
      <c r="A164" s="23" t="s">
        <v>41</v>
      </c>
      <c r="B164" s="210"/>
      <c r="C164" s="11"/>
      <c r="D164" s="13"/>
      <c r="E164" s="13"/>
      <c r="F164" s="13">
        <v>6</v>
      </c>
      <c r="G164" s="13">
        <v>3</v>
      </c>
      <c r="H164" s="52"/>
      <c r="I164" s="13"/>
      <c r="J164" s="13"/>
      <c r="K164" s="41"/>
      <c r="L164" s="41"/>
      <c r="M164" s="41"/>
      <c r="N164" s="41"/>
      <c r="O164" s="41"/>
      <c r="P164" s="52"/>
      <c r="Q164" s="41"/>
      <c r="R164" s="13"/>
      <c r="S164" s="13"/>
      <c r="T164" s="13"/>
      <c r="U164" s="13"/>
    </row>
    <row r="165" spans="1:21" ht="17" thickBot="1" x14ac:dyDescent="0.35">
      <c r="A165" s="24" t="s">
        <v>32</v>
      </c>
      <c r="B165" s="211">
        <f>SUM(D165:U165)</f>
        <v>16</v>
      </c>
      <c r="C165" s="16">
        <f>B165+10</f>
        <v>26</v>
      </c>
      <c r="D165" s="18"/>
      <c r="E165" s="18"/>
      <c r="F165" s="18">
        <v>11</v>
      </c>
      <c r="G165" s="18">
        <v>5</v>
      </c>
      <c r="H165" s="53"/>
      <c r="I165" s="18"/>
      <c r="J165" s="18"/>
      <c r="K165" s="42"/>
      <c r="L165" s="42"/>
      <c r="M165" s="42"/>
      <c r="N165" s="42"/>
      <c r="O165" s="42"/>
      <c r="P165" s="53"/>
      <c r="Q165" s="42"/>
      <c r="R165" s="18"/>
      <c r="S165" s="18"/>
      <c r="T165" s="18"/>
      <c r="U165" s="18"/>
    </row>
    <row r="166" spans="1:21" ht="21.1" x14ac:dyDescent="0.35">
      <c r="A166" s="20" t="s">
        <v>49</v>
      </c>
      <c r="B166" s="212"/>
      <c r="C166" s="21"/>
      <c r="D166" s="22"/>
      <c r="E166" s="22"/>
      <c r="F166" s="13"/>
      <c r="G166" s="13">
        <v>10</v>
      </c>
      <c r="H166" s="52"/>
      <c r="I166" s="13">
        <v>10</v>
      </c>
      <c r="J166" s="13"/>
      <c r="K166" s="41"/>
      <c r="L166" s="41"/>
      <c r="M166" s="41" t="s">
        <v>594</v>
      </c>
      <c r="N166" s="41" t="s">
        <v>621</v>
      </c>
      <c r="O166" s="43">
        <v>10</v>
      </c>
      <c r="P166" s="55"/>
      <c r="Q166" s="43" t="s">
        <v>594</v>
      </c>
      <c r="R166" s="22">
        <v>10</v>
      </c>
      <c r="S166" s="22" t="s">
        <v>551</v>
      </c>
      <c r="T166" s="22" t="s">
        <v>551</v>
      </c>
      <c r="U166" s="22"/>
    </row>
    <row r="167" spans="1:21" x14ac:dyDescent="0.3">
      <c r="A167" s="23" t="s">
        <v>28</v>
      </c>
      <c r="B167" s="210">
        <f>8+SUM(D167:U167)</f>
        <v>14</v>
      </c>
      <c r="C167" s="11">
        <f>28+B167</f>
        <v>42</v>
      </c>
      <c r="D167" s="13"/>
      <c r="E167" s="13"/>
      <c r="F167" s="13"/>
      <c r="G167" s="13">
        <v>1</v>
      </c>
      <c r="H167" s="52"/>
      <c r="I167" s="13">
        <v>1</v>
      </c>
      <c r="J167" s="13"/>
      <c r="K167" s="41"/>
      <c r="L167" s="41"/>
      <c r="M167" s="41">
        <v>1</v>
      </c>
      <c r="N167" s="41"/>
      <c r="O167" s="41">
        <v>1</v>
      </c>
      <c r="P167" s="52"/>
      <c r="Q167" s="41">
        <v>1</v>
      </c>
      <c r="R167" s="13">
        <v>1</v>
      </c>
      <c r="S167" s="13"/>
      <c r="T167" s="13"/>
      <c r="U167" s="13"/>
    </row>
    <row r="168" spans="1:21" x14ac:dyDescent="0.3">
      <c r="A168" s="23" t="s">
        <v>29</v>
      </c>
      <c r="B168" s="210">
        <f>1+SUM(D168:U168)</f>
        <v>3</v>
      </c>
      <c r="C168" s="11">
        <f>8+B168</f>
        <v>11</v>
      </c>
      <c r="D168" s="13"/>
      <c r="E168" s="13"/>
      <c r="F168" s="13"/>
      <c r="G168" s="13"/>
      <c r="H168" s="52"/>
      <c r="I168" s="13"/>
      <c r="J168" s="13"/>
      <c r="K168" s="41"/>
      <c r="L168" s="41"/>
      <c r="M168" s="41"/>
      <c r="N168" s="41"/>
      <c r="O168" s="41"/>
      <c r="P168" s="52"/>
      <c r="Q168" s="41"/>
      <c r="R168" s="13"/>
      <c r="S168" s="13">
        <v>1</v>
      </c>
      <c r="T168" s="13">
        <v>1</v>
      </c>
      <c r="U168" s="13"/>
    </row>
    <row r="169" spans="1:21" x14ac:dyDescent="0.3">
      <c r="A169" s="23" t="s">
        <v>30</v>
      </c>
      <c r="B169" s="210">
        <f>B167+B168</f>
        <v>17</v>
      </c>
      <c r="C169" s="11">
        <f>C167+C168</f>
        <v>53</v>
      </c>
      <c r="D169" s="13"/>
      <c r="E169" s="13"/>
      <c r="F169" s="13"/>
      <c r="G169" s="13"/>
      <c r="H169" s="52"/>
      <c r="I169" s="13"/>
      <c r="J169" s="13"/>
      <c r="K169" s="41"/>
      <c r="L169" s="41"/>
      <c r="M169" s="41"/>
      <c r="N169" s="41"/>
      <c r="O169" s="41"/>
      <c r="P169" s="52"/>
      <c r="Q169" s="41"/>
      <c r="R169" s="13"/>
      <c r="S169" s="13"/>
      <c r="T169" s="13"/>
      <c r="U169" s="13"/>
    </row>
    <row r="170" spans="1:21" x14ac:dyDescent="0.3">
      <c r="A170" s="23" t="s">
        <v>31</v>
      </c>
      <c r="B170" s="210">
        <f>3+SUM(D170:U170)</f>
        <v>3</v>
      </c>
      <c r="C170" s="11">
        <f>8+B170</f>
        <v>11</v>
      </c>
      <c r="D170" s="13"/>
      <c r="E170" s="13"/>
      <c r="F170" s="13"/>
      <c r="G170" s="13"/>
      <c r="H170" s="52"/>
      <c r="I170" s="13"/>
      <c r="J170" s="13"/>
      <c r="K170" s="41"/>
      <c r="L170" s="41"/>
      <c r="M170" s="41"/>
      <c r="N170" s="41"/>
      <c r="O170" s="41"/>
      <c r="P170" s="52"/>
      <c r="Q170" s="41"/>
      <c r="R170" s="13"/>
      <c r="S170" s="13"/>
      <c r="T170" s="13"/>
      <c r="U170" s="13"/>
    </row>
    <row r="171" spans="1:21" x14ac:dyDescent="0.3">
      <c r="A171" s="23" t="s">
        <v>40</v>
      </c>
      <c r="B171" s="210"/>
      <c r="C171" s="11"/>
      <c r="D171" s="13"/>
      <c r="E171" s="13"/>
      <c r="F171" s="13"/>
      <c r="G171" s="13">
        <v>1</v>
      </c>
      <c r="H171" s="52"/>
      <c r="I171" s="13"/>
      <c r="J171" s="13"/>
      <c r="K171" s="41"/>
      <c r="L171" s="41"/>
      <c r="M171" s="41"/>
      <c r="N171" s="41"/>
      <c r="O171" s="41"/>
      <c r="P171" s="52"/>
      <c r="Q171" s="41">
        <v>1</v>
      </c>
      <c r="R171" s="13">
        <v>1</v>
      </c>
      <c r="S171" s="13"/>
      <c r="T171" s="13"/>
      <c r="U171" s="13"/>
    </row>
    <row r="172" spans="1:21" x14ac:dyDescent="0.3">
      <c r="A172" s="23" t="s">
        <v>41</v>
      </c>
      <c r="B172" s="210"/>
      <c r="C172" s="11"/>
      <c r="D172" s="13"/>
      <c r="E172" s="13"/>
      <c r="F172" s="13"/>
      <c r="G172" s="13">
        <v>2</v>
      </c>
      <c r="H172" s="52"/>
      <c r="I172" s="13"/>
      <c r="J172" s="13"/>
      <c r="K172" s="41"/>
      <c r="L172" s="41"/>
      <c r="M172" s="41"/>
      <c r="N172" s="41"/>
      <c r="O172" s="41"/>
      <c r="P172" s="52"/>
      <c r="Q172" s="41">
        <v>3</v>
      </c>
      <c r="R172" s="13">
        <v>2</v>
      </c>
      <c r="S172" s="13"/>
      <c r="T172" s="13"/>
      <c r="U172" s="13"/>
    </row>
    <row r="173" spans="1:21" ht="17" thickBot="1" x14ac:dyDescent="0.35">
      <c r="A173" s="24" t="s">
        <v>32</v>
      </c>
      <c r="B173" s="211">
        <f>51+SUM(D173:U173)</f>
        <v>57</v>
      </c>
      <c r="C173" s="16">
        <f>97+B173</f>
        <v>154</v>
      </c>
      <c r="D173" s="18"/>
      <c r="E173" s="18"/>
      <c r="F173" s="18"/>
      <c r="G173" s="18">
        <v>2</v>
      </c>
      <c r="H173" s="53"/>
      <c r="I173" s="18"/>
      <c r="J173" s="18"/>
      <c r="K173" s="42"/>
      <c r="L173" s="42"/>
      <c r="M173" s="42"/>
      <c r="N173" s="42"/>
      <c r="O173" s="42"/>
      <c r="P173" s="53"/>
      <c r="Q173" s="42">
        <v>2</v>
      </c>
      <c r="R173" s="18">
        <v>2</v>
      </c>
      <c r="S173" s="18"/>
      <c r="T173" s="18"/>
      <c r="U173" s="18"/>
    </row>
    <row r="174" spans="1:21" ht="21.1" x14ac:dyDescent="0.35">
      <c r="A174" s="20" t="s">
        <v>34</v>
      </c>
      <c r="B174" s="212"/>
      <c r="C174" s="21"/>
      <c r="D174" s="13"/>
      <c r="E174" s="13"/>
      <c r="F174" s="13"/>
      <c r="G174" s="13"/>
      <c r="H174" s="52"/>
      <c r="I174" s="13"/>
      <c r="J174" s="13"/>
      <c r="K174" s="41"/>
      <c r="L174" s="41"/>
      <c r="M174" s="41"/>
      <c r="N174" s="41"/>
      <c r="O174" s="43"/>
      <c r="P174" s="55"/>
      <c r="Q174" s="43"/>
      <c r="R174" s="22"/>
      <c r="S174" s="22"/>
      <c r="T174" s="22"/>
      <c r="U174" s="22"/>
    </row>
    <row r="175" spans="1:21" x14ac:dyDescent="0.3">
      <c r="A175" s="23" t="s">
        <v>28</v>
      </c>
      <c r="B175" s="210">
        <f>3+SUM(D175:U175)</f>
        <v>3</v>
      </c>
      <c r="C175" s="11">
        <f>B175</f>
        <v>3</v>
      </c>
      <c r="D175" s="13"/>
      <c r="E175" s="13"/>
      <c r="F175" s="13"/>
      <c r="G175" s="13"/>
      <c r="H175" s="52"/>
      <c r="I175" s="13"/>
      <c r="J175" s="13"/>
      <c r="K175" s="41"/>
      <c r="L175" s="41"/>
      <c r="M175" s="41"/>
      <c r="N175" s="41"/>
      <c r="O175" s="41"/>
      <c r="P175" s="52"/>
      <c r="Q175" s="41"/>
      <c r="R175" s="13"/>
      <c r="S175" s="13"/>
      <c r="T175" s="13"/>
      <c r="U175" s="13"/>
    </row>
    <row r="176" spans="1:21" x14ac:dyDescent="0.3">
      <c r="A176" s="23" t="s">
        <v>29</v>
      </c>
      <c r="B176" s="210">
        <f>1+SUM(D176:U176)</f>
        <v>1</v>
      </c>
      <c r="C176" s="11">
        <f t="shared" ref="C176:C178" si="14">B176</f>
        <v>1</v>
      </c>
      <c r="D176" s="13"/>
      <c r="E176" s="13"/>
      <c r="F176" s="13"/>
      <c r="G176" s="13"/>
      <c r="H176" s="52"/>
      <c r="I176" s="13"/>
      <c r="J176" s="13"/>
      <c r="K176" s="41"/>
      <c r="L176" s="41"/>
      <c r="M176" s="41"/>
      <c r="N176" s="41"/>
      <c r="O176" s="41"/>
      <c r="P176" s="52"/>
      <c r="Q176" s="41"/>
      <c r="R176" s="13"/>
      <c r="S176" s="13"/>
      <c r="T176" s="13"/>
      <c r="U176" s="13"/>
    </row>
    <row r="177" spans="1:21" x14ac:dyDescent="0.3">
      <c r="A177" s="23" t="s">
        <v>30</v>
      </c>
      <c r="B177" s="210">
        <f>B175+B176</f>
        <v>4</v>
      </c>
      <c r="C177" s="11">
        <f t="shared" si="14"/>
        <v>4</v>
      </c>
      <c r="D177" s="13"/>
      <c r="E177" s="13"/>
      <c r="F177" s="13"/>
      <c r="G177" s="13"/>
      <c r="H177" s="52"/>
      <c r="I177" s="13"/>
      <c r="J177" s="13"/>
      <c r="K177" s="41"/>
      <c r="L177" s="41"/>
      <c r="M177" s="41"/>
      <c r="N177" s="41"/>
      <c r="O177" s="41"/>
      <c r="P177" s="52"/>
      <c r="Q177" s="41"/>
      <c r="R177" s="13"/>
      <c r="S177" s="13"/>
      <c r="T177" s="13"/>
      <c r="U177" s="13"/>
    </row>
    <row r="178" spans="1:21" x14ac:dyDescent="0.3">
      <c r="A178" s="23" t="s">
        <v>31</v>
      </c>
      <c r="B178" s="210">
        <f>SUM(D178:U178)</f>
        <v>0</v>
      </c>
      <c r="C178" s="11">
        <f t="shared" si="14"/>
        <v>0</v>
      </c>
      <c r="D178" s="13"/>
      <c r="E178" s="13"/>
      <c r="F178" s="13"/>
      <c r="G178" s="13"/>
      <c r="H178" s="52"/>
      <c r="I178" s="13"/>
      <c r="J178" s="13"/>
      <c r="K178" s="41"/>
      <c r="L178" s="41"/>
      <c r="M178" s="41"/>
      <c r="N178" s="41"/>
      <c r="O178" s="41"/>
      <c r="P178" s="52"/>
      <c r="Q178" s="41"/>
      <c r="R178" s="13"/>
      <c r="S178" s="13"/>
      <c r="T178" s="13"/>
      <c r="U178" s="13"/>
    </row>
    <row r="179" spans="1:21" x14ac:dyDescent="0.3">
      <c r="A179" s="23" t="s">
        <v>40</v>
      </c>
      <c r="B179" s="210"/>
      <c r="C179" s="11"/>
      <c r="D179" s="13"/>
      <c r="E179" s="13"/>
      <c r="F179" s="13"/>
      <c r="G179" s="13"/>
      <c r="H179" s="52"/>
      <c r="I179" s="13"/>
      <c r="J179" s="13"/>
      <c r="K179" s="41"/>
      <c r="L179" s="41"/>
      <c r="M179" s="41"/>
      <c r="N179" s="41"/>
      <c r="O179" s="41"/>
      <c r="P179" s="52"/>
      <c r="Q179" s="41"/>
      <c r="R179" s="13"/>
      <c r="S179" s="13"/>
      <c r="T179" s="13"/>
      <c r="U179" s="13"/>
    </row>
    <row r="180" spans="1:21" x14ac:dyDescent="0.3">
      <c r="A180" s="23" t="s">
        <v>41</v>
      </c>
      <c r="B180" s="210"/>
      <c r="C180" s="11"/>
      <c r="D180" s="13"/>
      <c r="E180" s="13"/>
      <c r="F180" s="13"/>
      <c r="G180" s="13"/>
      <c r="H180" s="52"/>
      <c r="I180" s="13"/>
      <c r="J180" s="13"/>
      <c r="K180" s="41"/>
      <c r="L180" s="41"/>
      <c r="M180" s="41"/>
      <c r="N180" s="41"/>
      <c r="O180" s="41"/>
      <c r="P180" s="52"/>
      <c r="Q180" s="41"/>
      <c r="R180" s="13"/>
      <c r="S180" s="13"/>
      <c r="T180" s="13"/>
      <c r="U180" s="13"/>
    </row>
    <row r="181" spans="1:21" ht="17" thickBot="1" x14ac:dyDescent="0.35">
      <c r="A181" s="24" t="s">
        <v>32</v>
      </c>
      <c r="B181" s="211">
        <f>SUM(D181:U181)</f>
        <v>0</v>
      </c>
      <c r="C181" s="16">
        <f t="shared" ref="C181" si="15">B181</f>
        <v>0</v>
      </c>
      <c r="D181" s="18"/>
      <c r="E181" s="18"/>
      <c r="F181" s="18"/>
      <c r="G181" s="18"/>
      <c r="H181" s="53"/>
      <c r="I181" s="18"/>
      <c r="J181" s="18"/>
      <c r="K181" s="42"/>
      <c r="L181" s="42"/>
      <c r="M181" s="42"/>
      <c r="N181" s="42"/>
      <c r="O181" s="42"/>
      <c r="P181" s="53"/>
      <c r="Q181" s="42"/>
      <c r="R181" s="18"/>
      <c r="S181" s="18"/>
      <c r="T181" s="18"/>
      <c r="U181" s="18"/>
    </row>
    <row r="182" spans="1:21" ht="21.1" x14ac:dyDescent="0.35">
      <c r="A182" s="4" t="s">
        <v>586</v>
      </c>
      <c r="B182" s="209"/>
      <c r="C182" s="29"/>
      <c r="D182" s="22" t="s">
        <v>556</v>
      </c>
      <c r="E182" s="22" t="s">
        <v>551</v>
      </c>
      <c r="F182" s="22" t="s">
        <v>548</v>
      </c>
      <c r="G182" s="22" t="s">
        <v>551</v>
      </c>
      <c r="H182" s="55"/>
      <c r="I182" s="22"/>
      <c r="J182" s="22"/>
      <c r="K182" s="43" t="s">
        <v>548</v>
      </c>
      <c r="L182" s="43" t="s">
        <v>621</v>
      </c>
      <c r="M182" s="43" t="s">
        <v>551</v>
      </c>
      <c r="N182" s="43" t="s">
        <v>548</v>
      </c>
      <c r="O182" s="43"/>
      <c r="P182" s="55"/>
      <c r="Q182" s="43"/>
      <c r="R182" s="22"/>
      <c r="S182" s="22"/>
      <c r="T182" s="22"/>
      <c r="U182" s="22" t="s">
        <v>548</v>
      </c>
    </row>
    <row r="183" spans="1:21" x14ac:dyDescent="0.3">
      <c r="A183" s="10" t="s">
        <v>28</v>
      </c>
      <c r="B183" s="210">
        <f>SUM(D183:U183)</f>
        <v>4</v>
      </c>
      <c r="C183" s="11">
        <f>B183+35</f>
        <v>39</v>
      </c>
      <c r="D183" s="13"/>
      <c r="E183" s="13"/>
      <c r="F183" s="13">
        <v>1</v>
      </c>
      <c r="G183" s="13"/>
      <c r="H183" s="52"/>
      <c r="I183" s="13"/>
      <c r="J183" s="13"/>
      <c r="K183" s="41">
        <v>1</v>
      </c>
      <c r="L183" s="41"/>
      <c r="M183" s="41"/>
      <c r="N183" s="41">
        <v>1</v>
      </c>
      <c r="O183" s="41"/>
      <c r="P183" s="52"/>
      <c r="Q183" s="41"/>
      <c r="R183" s="13"/>
      <c r="S183" s="13"/>
      <c r="T183" s="13"/>
      <c r="U183" s="13">
        <v>1</v>
      </c>
    </row>
    <row r="184" spans="1:21" x14ac:dyDescent="0.3">
      <c r="A184" s="10" t="s">
        <v>29</v>
      </c>
      <c r="B184" s="210">
        <f>SUM(D184:U184)</f>
        <v>4</v>
      </c>
      <c r="C184" s="11">
        <f>B184+31</f>
        <v>35</v>
      </c>
      <c r="D184" s="13">
        <v>1</v>
      </c>
      <c r="E184" s="13">
        <v>1</v>
      </c>
      <c r="F184" s="13"/>
      <c r="G184" s="13">
        <v>1</v>
      </c>
      <c r="H184" s="52"/>
      <c r="I184" s="13"/>
      <c r="J184" s="13"/>
      <c r="K184" s="41"/>
      <c r="L184" s="41"/>
      <c r="M184" s="41">
        <v>1</v>
      </c>
      <c r="N184" s="41"/>
      <c r="O184" s="41"/>
      <c r="P184" s="52"/>
      <c r="Q184" s="41"/>
      <c r="R184" s="13"/>
      <c r="S184" s="13"/>
      <c r="T184" s="13"/>
      <c r="U184" s="13"/>
    </row>
    <row r="185" spans="1:21" x14ac:dyDescent="0.3">
      <c r="A185" s="10" t="s">
        <v>30</v>
      </c>
      <c r="B185" s="210">
        <f>B183+B184</f>
        <v>8</v>
      </c>
      <c r="C185" s="11">
        <f>C183+C184</f>
        <v>74</v>
      </c>
      <c r="D185" s="13"/>
      <c r="E185" s="13"/>
      <c r="F185" s="13"/>
      <c r="G185" s="13"/>
      <c r="H185" s="52"/>
      <c r="I185" s="13"/>
      <c r="J185" s="13"/>
      <c r="K185" s="41"/>
      <c r="L185" s="41"/>
      <c r="M185" s="41"/>
      <c r="N185" s="41"/>
      <c r="O185" s="41"/>
      <c r="P185" s="52"/>
      <c r="Q185" s="41"/>
      <c r="R185" s="13"/>
      <c r="S185" s="13"/>
      <c r="T185" s="13"/>
      <c r="U185" s="13"/>
    </row>
    <row r="186" spans="1:21" x14ac:dyDescent="0.3">
      <c r="A186" s="10" t="s">
        <v>31</v>
      </c>
      <c r="B186" s="210">
        <f>SUM(D186:U186)</f>
        <v>0</v>
      </c>
      <c r="C186" s="11">
        <f>B186+10</f>
        <v>10</v>
      </c>
      <c r="D186" s="13"/>
      <c r="E186" s="13"/>
      <c r="F186" s="13"/>
      <c r="G186" s="13"/>
      <c r="H186" s="52"/>
      <c r="I186" s="13"/>
      <c r="J186" s="13"/>
      <c r="K186" s="41"/>
      <c r="L186" s="41"/>
      <c r="M186" s="41"/>
      <c r="N186" s="41"/>
      <c r="O186" s="41"/>
      <c r="P186" s="52"/>
      <c r="Q186" s="41"/>
      <c r="R186" s="13"/>
      <c r="S186" s="13"/>
      <c r="T186" s="13"/>
      <c r="U186" s="13"/>
    </row>
    <row r="187" spans="1:21" ht="17" thickBot="1" x14ac:dyDescent="0.35">
      <c r="A187" s="15" t="s">
        <v>32</v>
      </c>
      <c r="B187" s="211">
        <f>SUM(D187:U187)</f>
        <v>0</v>
      </c>
      <c r="C187" s="11">
        <f>B187+67</f>
        <v>67</v>
      </c>
      <c r="D187" s="18"/>
      <c r="E187" s="18"/>
      <c r="F187" s="18"/>
      <c r="G187" s="18"/>
      <c r="H187" s="53"/>
      <c r="I187" s="18"/>
      <c r="J187" s="18"/>
      <c r="K187" s="42"/>
      <c r="L187" s="42"/>
      <c r="M187" s="42"/>
      <c r="N187" s="42"/>
      <c r="O187" s="42"/>
      <c r="P187" s="53"/>
      <c r="Q187" s="42"/>
      <c r="R187" s="18"/>
      <c r="S187" s="18"/>
      <c r="T187" s="18"/>
      <c r="U187" s="18"/>
    </row>
    <row r="188" spans="1:21" ht="21.1" x14ac:dyDescent="0.35">
      <c r="A188" s="4" t="s">
        <v>574</v>
      </c>
      <c r="B188" s="209"/>
      <c r="C188" s="29"/>
      <c r="D188" s="22" t="s">
        <v>575</v>
      </c>
      <c r="E188" s="22">
        <v>9</v>
      </c>
      <c r="F188" s="22">
        <v>10</v>
      </c>
      <c r="G188" s="22" t="s">
        <v>548</v>
      </c>
      <c r="H188" s="55"/>
      <c r="I188" s="22" t="s">
        <v>548</v>
      </c>
      <c r="J188" s="22" t="s">
        <v>683</v>
      </c>
      <c r="K188" s="43"/>
      <c r="L188" s="43"/>
      <c r="M188" s="43"/>
      <c r="N188" s="43"/>
      <c r="O188" s="43"/>
      <c r="P188" s="55"/>
      <c r="Q188" s="43" t="s">
        <v>548</v>
      </c>
      <c r="R188" s="22" t="s">
        <v>548</v>
      </c>
      <c r="S188" s="22" t="s">
        <v>548</v>
      </c>
      <c r="T188" s="22" t="s">
        <v>548</v>
      </c>
      <c r="U188" s="22">
        <v>10</v>
      </c>
    </row>
    <row r="189" spans="1:21" x14ac:dyDescent="0.3">
      <c r="A189" s="10" t="s">
        <v>28</v>
      </c>
      <c r="B189" s="210">
        <f>SUM(D189:U189)</f>
        <v>11</v>
      </c>
      <c r="C189" s="11">
        <f>B189</f>
        <v>11</v>
      </c>
      <c r="D189" s="13">
        <v>1</v>
      </c>
      <c r="E189" s="13">
        <v>1</v>
      </c>
      <c r="F189" s="13">
        <v>1</v>
      </c>
      <c r="G189" s="13">
        <v>1</v>
      </c>
      <c r="H189" s="52"/>
      <c r="I189" s="13">
        <v>1</v>
      </c>
      <c r="J189" s="13">
        <v>1</v>
      </c>
      <c r="K189" s="41"/>
      <c r="L189" s="41"/>
      <c r="M189" s="41"/>
      <c r="N189" s="41"/>
      <c r="O189" s="41"/>
      <c r="P189" s="52"/>
      <c r="Q189" s="41">
        <v>1</v>
      </c>
      <c r="R189" s="13">
        <v>1</v>
      </c>
      <c r="S189" s="13">
        <v>1</v>
      </c>
      <c r="T189" s="13">
        <v>1</v>
      </c>
      <c r="U189" s="13">
        <v>1</v>
      </c>
    </row>
    <row r="190" spans="1:21" x14ac:dyDescent="0.3">
      <c r="A190" s="10" t="s">
        <v>29</v>
      </c>
      <c r="B190" s="210">
        <f>SUM(D190:U190)</f>
        <v>0</v>
      </c>
      <c r="C190" s="11">
        <f>B190+9</f>
        <v>9</v>
      </c>
      <c r="D190" s="13"/>
      <c r="E190" s="13"/>
      <c r="F190" s="13"/>
      <c r="G190" s="13"/>
      <c r="H190" s="52"/>
      <c r="I190" s="13"/>
      <c r="J190" s="13"/>
      <c r="K190" s="41"/>
      <c r="L190" s="41"/>
      <c r="M190" s="41"/>
      <c r="N190" s="41"/>
      <c r="O190" s="41"/>
      <c r="P190" s="52"/>
      <c r="Q190" s="41"/>
      <c r="R190" s="13"/>
      <c r="S190" s="13"/>
      <c r="T190" s="13"/>
      <c r="U190" s="13"/>
    </row>
    <row r="191" spans="1:21" x14ac:dyDescent="0.3">
      <c r="A191" s="10" t="s">
        <v>30</v>
      </c>
      <c r="B191" s="210">
        <f>B189+B190</f>
        <v>11</v>
      </c>
      <c r="C191" s="11">
        <f t="shared" ref="C191:C192" si="16">B191</f>
        <v>11</v>
      </c>
      <c r="D191" s="13"/>
      <c r="E191" s="13"/>
      <c r="F191" s="13"/>
      <c r="G191" s="13"/>
      <c r="H191" s="52"/>
      <c r="I191" s="13"/>
      <c r="J191" s="13"/>
      <c r="K191" s="41"/>
      <c r="L191" s="41"/>
      <c r="M191" s="41"/>
      <c r="N191" s="41"/>
      <c r="O191" s="41"/>
      <c r="P191" s="52"/>
      <c r="Q191" s="41"/>
      <c r="R191" s="13"/>
      <c r="S191" s="13"/>
      <c r="T191" s="13"/>
      <c r="U191" s="13"/>
    </row>
    <row r="192" spans="1:21" x14ac:dyDescent="0.3">
      <c r="A192" s="10" t="s">
        <v>31</v>
      </c>
      <c r="B192" s="210">
        <f>SUM(D192:U192)</f>
        <v>1</v>
      </c>
      <c r="C192" s="11">
        <f t="shared" si="16"/>
        <v>1</v>
      </c>
      <c r="D192" s="13">
        <v>1</v>
      </c>
      <c r="E192" s="13"/>
      <c r="F192" s="13"/>
      <c r="G192" s="13"/>
      <c r="H192" s="52"/>
      <c r="I192" s="13"/>
      <c r="J192" s="13"/>
      <c r="K192" s="41"/>
      <c r="L192" s="41"/>
      <c r="M192" s="41"/>
      <c r="N192" s="41"/>
      <c r="O192" s="41"/>
      <c r="P192" s="52"/>
      <c r="Q192" s="41"/>
      <c r="R192" s="13"/>
      <c r="S192" s="13"/>
      <c r="T192" s="13"/>
      <c r="U192" s="13"/>
    </row>
    <row r="193" spans="1:21" ht="17" thickBot="1" x14ac:dyDescent="0.35">
      <c r="A193" s="15" t="s">
        <v>32</v>
      </c>
      <c r="B193" s="211">
        <f>SUM(D193:U193)</f>
        <v>7</v>
      </c>
      <c r="C193" s="16">
        <f>B193+2</f>
        <v>9</v>
      </c>
      <c r="D193" s="18">
        <v>7</v>
      </c>
      <c r="E193" s="18"/>
      <c r="F193" s="18"/>
      <c r="G193" s="18"/>
      <c r="H193" s="53"/>
      <c r="I193" s="18"/>
      <c r="J193" s="18"/>
      <c r="K193" s="42"/>
      <c r="L193" s="42"/>
      <c r="M193" s="42"/>
      <c r="N193" s="42"/>
      <c r="O193" s="42"/>
      <c r="P193" s="53"/>
      <c r="Q193" s="42"/>
      <c r="R193" s="18"/>
      <c r="S193" s="18"/>
      <c r="T193" s="18"/>
      <c r="U193" s="18"/>
    </row>
    <row r="194" spans="1:21" ht="21.1" x14ac:dyDescent="0.35">
      <c r="A194" s="4" t="s">
        <v>50</v>
      </c>
      <c r="B194" s="209"/>
      <c r="C194" s="29"/>
      <c r="D194" s="22"/>
      <c r="E194" s="22"/>
      <c r="F194" s="22"/>
      <c r="G194" s="22"/>
      <c r="H194" s="55"/>
      <c r="I194" s="22"/>
      <c r="J194" s="22"/>
      <c r="K194" s="43"/>
      <c r="L194" s="43"/>
      <c r="M194" s="43"/>
      <c r="N194" s="43"/>
      <c r="O194" s="43"/>
      <c r="P194" s="55"/>
      <c r="Q194" s="43"/>
      <c r="R194" s="22"/>
      <c r="S194" s="22"/>
      <c r="T194" s="22"/>
      <c r="U194" s="45"/>
    </row>
    <row r="195" spans="1:21" x14ac:dyDescent="0.3">
      <c r="A195" s="10" t="s">
        <v>28</v>
      </c>
      <c r="B195" s="210">
        <f>5+SUM(D195:U195)</f>
        <v>5</v>
      </c>
      <c r="C195" s="11">
        <f>B195+14</f>
        <v>19</v>
      </c>
      <c r="D195" s="13"/>
      <c r="E195" s="13"/>
      <c r="F195" s="13"/>
      <c r="G195" s="13"/>
      <c r="H195" s="52"/>
      <c r="I195" s="13"/>
      <c r="J195" s="13"/>
      <c r="K195" s="41"/>
      <c r="L195" s="41"/>
      <c r="M195" s="41"/>
      <c r="N195" s="41"/>
      <c r="O195" s="41"/>
      <c r="P195" s="52"/>
      <c r="Q195" s="41"/>
      <c r="R195" s="13"/>
      <c r="S195" s="13"/>
      <c r="T195" s="13"/>
      <c r="U195" s="46"/>
    </row>
    <row r="196" spans="1:21" x14ac:dyDescent="0.3">
      <c r="A196" s="10" t="s">
        <v>29</v>
      </c>
      <c r="B196" s="210">
        <f>1+SUM(D196:U196)</f>
        <v>1</v>
      </c>
      <c r="C196" s="11">
        <f>B196+22</f>
        <v>23</v>
      </c>
      <c r="D196" s="13"/>
      <c r="E196" s="13"/>
      <c r="F196" s="13"/>
      <c r="G196" s="13"/>
      <c r="H196" s="52"/>
      <c r="I196" s="13"/>
      <c r="J196" s="13"/>
      <c r="K196" s="41"/>
      <c r="L196" s="41"/>
      <c r="M196" s="41"/>
      <c r="N196" s="41"/>
      <c r="O196" s="41"/>
      <c r="P196" s="52"/>
      <c r="Q196" s="41"/>
      <c r="R196" s="13"/>
      <c r="S196" s="13"/>
      <c r="T196" s="13"/>
      <c r="U196" s="46"/>
    </row>
    <row r="197" spans="1:21" x14ac:dyDescent="0.3">
      <c r="A197" s="10" t="s">
        <v>30</v>
      </c>
      <c r="B197" s="210">
        <f>B195+B196</f>
        <v>6</v>
      </c>
      <c r="C197" s="11">
        <f>C195+C196</f>
        <v>42</v>
      </c>
      <c r="D197" s="13"/>
      <c r="E197" s="13"/>
      <c r="F197" s="13"/>
      <c r="G197" s="13"/>
      <c r="H197" s="52"/>
      <c r="I197" s="13"/>
      <c r="J197" s="13"/>
      <c r="K197" s="41"/>
      <c r="L197" s="41"/>
      <c r="M197" s="41"/>
      <c r="N197" s="41"/>
      <c r="O197" s="41"/>
      <c r="P197" s="52"/>
      <c r="Q197" s="41"/>
      <c r="R197" s="13"/>
      <c r="S197" s="13"/>
      <c r="T197" s="13"/>
      <c r="U197" s="46"/>
    </row>
    <row r="198" spans="1:21" x14ac:dyDescent="0.3">
      <c r="A198" s="10" t="s">
        <v>31</v>
      </c>
      <c r="B198" s="210">
        <f>SUM(D198:U198)</f>
        <v>0</v>
      </c>
      <c r="C198" s="11">
        <f>B198+4</f>
        <v>4</v>
      </c>
      <c r="D198" s="13"/>
      <c r="E198" s="13"/>
      <c r="F198" s="13"/>
      <c r="G198" s="13"/>
      <c r="H198" s="52"/>
      <c r="I198" s="13"/>
      <c r="J198" s="13"/>
      <c r="K198" s="41"/>
      <c r="L198" s="41"/>
      <c r="M198" s="41"/>
      <c r="N198" s="41"/>
      <c r="O198" s="41"/>
      <c r="P198" s="52"/>
      <c r="Q198" s="41"/>
      <c r="R198" s="13"/>
      <c r="S198" s="13"/>
      <c r="T198" s="13"/>
      <c r="U198" s="46"/>
    </row>
    <row r="199" spans="1:21" ht="17" thickBot="1" x14ac:dyDescent="0.35">
      <c r="A199" s="15" t="s">
        <v>32</v>
      </c>
      <c r="B199" s="211">
        <f>SUM(D199:U199)</f>
        <v>0</v>
      </c>
      <c r="C199" s="16">
        <f>B199+24</f>
        <v>24</v>
      </c>
      <c r="D199" s="18"/>
      <c r="E199" s="18"/>
      <c r="F199" s="18"/>
      <c r="G199" s="18"/>
      <c r="H199" s="53"/>
      <c r="I199" s="18"/>
      <c r="J199" s="18"/>
      <c r="K199" s="42"/>
      <c r="L199" s="42"/>
      <c r="M199" s="42"/>
      <c r="N199" s="42"/>
      <c r="O199" s="42"/>
      <c r="P199" s="53"/>
      <c r="Q199" s="42"/>
      <c r="R199" s="18"/>
      <c r="S199" s="18"/>
      <c r="T199" s="18"/>
      <c r="U199" s="47"/>
    </row>
    <row r="200" spans="1:21" ht="21.1" x14ac:dyDescent="0.35">
      <c r="A200" s="4" t="s">
        <v>51</v>
      </c>
      <c r="B200" s="209"/>
      <c r="C200" s="29"/>
      <c r="D200" s="22"/>
      <c r="E200" s="22"/>
      <c r="F200" s="22"/>
      <c r="G200" s="22"/>
      <c r="H200" s="55"/>
      <c r="I200" s="22"/>
      <c r="J200" s="22"/>
      <c r="K200" s="43"/>
      <c r="L200" s="43"/>
      <c r="M200" s="43"/>
      <c r="N200" s="43"/>
      <c r="O200" s="43"/>
      <c r="P200" s="55"/>
      <c r="Q200" s="43"/>
      <c r="R200" s="22"/>
      <c r="S200" s="22"/>
      <c r="T200" s="22"/>
      <c r="U200" s="22"/>
    </row>
    <row r="201" spans="1:21" x14ac:dyDescent="0.3">
      <c r="A201" s="10" t="s">
        <v>28</v>
      </c>
      <c r="B201" s="210">
        <f>5+SUM(D201:U201)</f>
        <v>5</v>
      </c>
      <c r="C201" s="11">
        <f>B201</f>
        <v>5</v>
      </c>
      <c r="D201" s="13"/>
      <c r="E201" s="13"/>
      <c r="F201" s="13"/>
      <c r="G201" s="13"/>
      <c r="H201" s="52"/>
      <c r="I201" s="13"/>
      <c r="J201" s="13"/>
      <c r="K201" s="41"/>
      <c r="L201" s="41"/>
      <c r="M201" s="41"/>
      <c r="N201" s="41"/>
      <c r="O201" s="41"/>
      <c r="P201" s="52"/>
      <c r="Q201" s="41"/>
      <c r="R201" s="13"/>
      <c r="S201" s="13"/>
      <c r="T201" s="13"/>
      <c r="U201" s="13"/>
    </row>
    <row r="202" spans="1:21" x14ac:dyDescent="0.3">
      <c r="A202" s="10" t="s">
        <v>29</v>
      </c>
      <c r="B202" s="210">
        <f>6+SUM(D202:U202)</f>
        <v>6</v>
      </c>
      <c r="C202" s="11">
        <f t="shared" ref="C202:C205" si="17">B202</f>
        <v>6</v>
      </c>
      <c r="D202" s="13"/>
      <c r="E202" s="13"/>
      <c r="F202" s="13"/>
      <c r="G202" s="13"/>
      <c r="H202" s="52"/>
      <c r="I202" s="13"/>
      <c r="J202" s="13"/>
      <c r="K202" s="41"/>
      <c r="L202" s="41"/>
      <c r="M202" s="41"/>
      <c r="N202" s="41"/>
      <c r="O202" s="41"/>
      <c r="P202" s="52"/>
      <c r="Q202" s="41"/>
      <c r="R202" s="13"/>
      <c r="S202" s="13"/>
      <c r="T202" s="13"/>
      <c r="U202" s="13"/>
    </row>
    <row r="203" spans="1:21" x14ac:dyDescent="0.3">
      <c r="A203" s="10" t="s">
        <v>30</v>
      </c>
      <c r="B203" s="210">
        <f>B201+B202</f>
        <v>11</v>
      </c>
      <c r="C203" s="11">
        <f t="shared" si="17"/>
        <v>11</v>
      </c>
      <c r="D203" s="13"/>
      <c r="E203" s="13"/>
      <c r="F203" s="13"/>
      <c r="G203" s="13"/>
      <c r="H203" s="52"/>
      <c r="I203" s="13"/>
      <c r="J203" s="13"/>
      <c r="K203" s="41"/>
      <c r="L203" s="41"/>
      <c r="M203" s="41"/>
      <c r="N203" s="41"/>
      <c r="O203" s="41"/>
      <c r="P203" s="52"/>
      <c r="Q203" s="41"/>
      <c r="R203" s="13"/>
      <c r="S203" s="13"/>
      <c r="T203" s="13"/>
      <c r="U203" s="13"/>
    </row>
    <row r="204" spans="1:21" x14ac:dyDescent="0.3">
      <c r="A204" s="10" t="s">
        <v>31</v>
      </c>
      <c r="B204" s="210">
        <f>3+SUM(D204:U204)</f>
        <v>3</v>
      </c>
      <c r="C204" s="11">
        <f t="shared" si="17"/>
        <v>3</v>
      </c>
      <c r="D204" s="13"/>
      <c r="E204" s="13"/>
      <c r="F204" s="13"/>
      <c r="G204" s="13"/>
      <c r="H204" s="52"/>
      <c r="I204" s="13"/>
      <c r="J204" s="13"/>
      <c r="K204" s="41"/>
      <c r="L204" s="41"/>
      <c r="M204" s="41"/>
      <c r="N204" s="41"/>
      <c r="O204" s="41"/>
      <c r="P204" s="52"/>
      <c r="Q204" s="41"/>
      <c r="R204" s="13"/>
      <c r="S204" s="13"/>
      <c r="T204" s="13"/>
      <c r="U204" s="13"/>
    </row>
    <row r="205" spans="1:21" ht="17" thickBot="1" x14ac:dyDescent="0.35">
      <c r="A205" s="15" t="s">
        <v>32</v>
      </c>
      <c r="B205" s="211">
        <f>17+SUM(D205:U205)</f>
        <v>17</v>
      </c>
      <c r="C205" s="16">
        <f t="shared" si="17"/>
        <v>17</v>
      </c>
      <c r="D205" s="18"/>
      <c r="E205" s="18"/>
      <c r="F205" s="18"/>
      <c r="G205" s="18"/>
      <c r="H205" s="53"/>
      <c r="I205" s="18"/>
      <c r="J205" s="18"/>
      <c r="K205" s="42"/>
      <c r="L205" s="42"/>
      <c r="M205" s="42"/>
      <c r="N205" s="42"/>
      <c r="O205" s="42"/>
      <c r="P205" s="53"/>
      <c r="Q205" s="42"/>
      <c r="R205" s="18"/>
      <c r="S205" s="18"/>
      <c r="T205" s="18"/>
      <c r="U205" s="18"/>
    </row>
    <row r="206" spans="1:21" ht="21.1" x14ac:dyDescent="0.35">
      <c r="A206" s="4" t="s">
        <v>646</v>
      </c>
      <c r="B206" s="209"/>
      <c r="C206" s="29"/>
      <c r="D206" s="22"/>
      <c r="E206" s="22"/>
      <c r="F206" s="22" t="s">
        <v>556</v>
      </c>
      <c r="G206" s="22"/>
      <c r="H206" s="55"/>
      <c r="I206" s="22" t="s">
        <v>551</v>
      </c>
      <c r="J206" s="22" t="s">
        <v>551</v>
      </c>
      <c r="K206" s="43" t="s">
        <v>551</v>
      </c>
      <c r="L206" s="43">
        <v>9</v>
      </c>
      <c r="M206" s="43" t="s">
        <v>548</v>
      </c>
      <c r="N206" s="43" t="s">
        <v>551</v>
      </c>
      <c r="O206" s="43">
        <v>9</v>
      </c>
      <c r="P206" s="55"/>
      <c r="Q206" s="43" t="s">
        <v>551</v>
      </c>
      <c r="R206" s="22" t="s">
        <v>551</v>
      </c>
      <c r="S206" s="22" t="s">
        <v>551</v>
      </c>
      <c r="T206" s="22" t="s">
        <v>551</v>
      </c>
      <c r="U206" s="22" t="s">
        <v>551</v>
      </c>
    </row>
    <row r="207" spans="1:21" x14ac:dyDescent="0.3">
      <c r="A207" s="10" t="s">
        <v>28</v>
      </c>
      <c r="B207" s="210">
        <f>SUM(D207:U207)</f>
        <v>3</v>
      </c>
      <c r="C207" s="11">
        <f>B207</f>
        <v>3</v>
      </c>
      <c r="D207" s="13"/>
      <c r="E207" s="13"/>
      <c r="F207" s="13"/>
      <c r="G207" s="13"/>
      <c r="H207" s="52"/>
      <c r="I207" s="13"/>
      <c r="J207" s="13"/>
      <c r="K207" s="41"/>
      <c r="L207" s="41">
        <v>1</v>
      </c>
      <c r="M207" s="41">
        <v>1</v>
      </c>
      <c r="N207" s="41"/>
      <c r="O207" s="41">
        <v>1</v>
      </c>
      <c r="P207" s="52"/>
      <c r="Q207" s="41"/>
      <c r="R207" s="13"/>
      <c r="S207" s="13"/>
      <c r="T207" s="13"/>
      <c r="U207" s="13"/>
    </row>
    <row r="208" spans="1:21" x14ac:dyDescent="0.3">
      <c r="A208" s="10" t="s">
        <v>29</v>
      </c>
      <c r="B208" s="210">
        <f>SUM(D208:U208)</f>
        <v>10</v>
      </c>
      <c r="C208" s="11">
        <f t="shared" ref="C208:C211" si="18">B208</f>
        <v>10</v>
      </c>
      <c r="D208" s="13"/>
      <c r="E208" s="13"/>
      <c r="F208" s="13">
        <v>1</v>
      </c>
      <c r="G208" s="13"/>
      <c r="H208" s="52"/>
      <c r="I208" s="13">
        <v>1</v>
      </c>
      <c r="J208" s="13">
        <v>1</v>
      </c>
      <c r="K208" s="41">
        <v>1</v>
      </c>
      <c r="L208" s="41"/>
      <c r="M208" s="41"/>
      <c r="N208" s="41">
        <v>1</v>
      </c>
      <c r="O208" s="41"/>
      <c r="P208" s="52"/>
      <c r="Q208" s="41">
        <v>1</v>
      </c>
      <c r="R208" s="13">
        <v>1</v>
      </c>
      <c r="S208" s="13">
        <v>1</v>
      </c>
      <c r="T208" s="13">
        <v>1</v>
      </c>
      <c r="U208" s="13">
        <v>1</v>
      </c>
    </row>
    <row r="209" spans="1:21" x14ac:dyDescent="0.3">
      <c r="A209" s="10" t="s">
        <v>30</v>
      </c>
      <c r="B209" s="210">
        <f>B207+B208</f>
        <v>13</v>
      </c>
      <c r="C209" s="11">
        <f t="shared" si="18"/>
        <v>13</v>
      </c>
      <c r="D209" s="13"/>
      <c r="E209" s="13"/>
      <c r="F209" s="13"/>
      <c r="G209" s="13"/>
      <c r="H209" s="52"/>
      <c r="I209" s="13"/>
      <c r="J209" s="13"/>
      <c r="K209" s="41"/>
      <c r="L209" s="41"/>
      <c r="M209" s="41"/>
      <c r="N209" s="41"/>
      <c r="O209" s="41"/>
      <c r="P209" s="52"/>
      <c r="Q209" s="41"/>
      <c r="R209" s="13"/>
      <c r="S209" s="13"/>
      <c r="T209" s="13"/>
      <c r="U209" s="13"/>
    </row>
    <row r="210" spans="1:21" x14ac:dyDescent="0.3">
      <c r="A210" s="10" t="s">
        <v>31</v>
      </c>
      <c r="B210" s="210">
        <f>SUM(D210:U210)</f>
        <v>2</v>
      </c>
      <c r="C210" s="11">
        <f t="shared" si="18"/>
        <v>2</v>
      </c>
      <c r="D210" s="13"/>
      <c r="E210" s="13"/>
      <c r="F210" s="13"/>
      <c r="G210" s="13"/>
      <c r="H210" s="52"/>
      <c r="I210" s="13"/>
      <c r="J210" s="13"/>
      <c r="K210" s="41"/>
      <c r="L210" s="41">
        <v>1</v>
      </c>
      <c r="M210" s="41"/>
      <c r="N210" s="41"/>
      <c r="O210" s="41"/>
      <c r="P210" s="52"/>
      <c r="Q210" s="41">
        <v>1</v>
      </c>
      <c r="R210" s="13"/>
      <c r="S210" s="13"/>
      <c r="T210" s="13"/>
      <c r="U210" s="13"/>
    </row>
    <row r="211" spans="1:21" ht="17" thickBot="1" x14ac:dyDescent="0.35">
      <c r="A211" s="15" t="s">
        <v>32</v>
      </c>
      <c r="B211" s="211">
        <f>SUM(D211:U211)</f>
        <v>10</v>
      </c>
      <c r="C211" s="11">
        <f t="shared" si="18"/>
        <v>10</v>
      </c>
      <c r="D211" s="18"/>
      <c r="E211" s="18"/>
      <c r="F211" s="18"/>
      <c r="G211" s="18"/>
      <c r="H211" s="53"/>
      <c r="I211" s="18"/>
      <c r="J211" s="18"/>
      <c r="K211" s="42"/>
      <c r="L211" s="42">
        <v>5</v>
      </c>
      <c r="M211" s="42"/>
      <c r="N211" s="42"/>
      <c r="O211" s="42"/>
      <c r="P211" s="53"/>
      <c r="Q211" s="42">
        <v>5</v>
      </c>
      <c r="R211" s="18"/>
      <c r="S211" s="18"/>
      <c r="T211" s="18"/>
      <c r="U211" s="18"/>
    </row>
    <row r="212" spans="1:21" ht="21.1" x14ac:dyDescent="0.35">
      <c r="A212" s="20" t="s">
        <v>52</v>
      </c>
      <c r="B212" s="212"/>
      <c r="C212" s="21"/>
      <c r="D212" s="13"/>
      <c r="E212" s="13"/>
      <c r="F212" s="13"/>
      <c r="G212" s="13"/>
      <c r="H212" s="52"/>
      <c r="I212" s="13"/>
      <c r="J212" s="13"/>
      <c r="K212" s="41"/>
      <c r="L212" s="41"/>
      <c r="M212" s="41"/>
      <c r="N212" s="41"/>
      <c r="O212" s="43"/>
      <c r="P212" s="55"/>
      <c r="Q212" s="43"/>
      <c r="R212" s="22"/>
      <c r="S212" s="22"/>
      <c r="T212" s="22"/>
      <c r="U212" s="22"/>
    </row>
    <row r="213" spans="1:21" x14ac:dyDescent="0.3">
      <c r="A213" s="23" t="s">
        <v>28</v>
      </c>
      <c r="B213" s="210">
        <f>1+SUM(D213:U213)</f>
        <v>1</v>
      </c>
      <c r="C213" s="11">
        <f>B213</f>
        <v>1</v>
      </c>
      <c r="D213" s="13"/>
      <c r="E213" s="13"/>
      <c r="F213" s="13"/>
      <c r="G213" s="13"/>
      <c r="H213" s="52"/>
      <c r="I213" s="13"/>
      <c r="J213" s="13"/>
      <c r="K213" s="41"/>
      <c r="L213" s="41"/>
      <c r="M213" s="41"/>
      <c r="N213" s="41"/>
      <c r="O213" s="41"/>
      <c r="P213" s="52"/>
      <c r="Q213" s="41"/>
      <c r="R213" s="13"/>
      <c r="S213" s="13"/>
      <c r="T213" s="13"/>
      <c r="U213" s="13"/>
    </row>
    <row r="214" spans="1:21" x14ac:dyDescent="0.3">
      <c r="A214" s="23" t="s">
        <v>29</v>
      </c>
      <c r="B214" s="210">
        <f>SUM(D214:U214)</f>
        <v>0</v>
      </c>
      <c r="C214" s="11">
        <f t="shared" ref="C214:C217" si="19">B214</f>
        <v>0</v>
      </c>
      <c r="D214" s="13"/>
      <c r="E214" s="13"/>
      <c r="F214" s="13"/>
      <c r="G214" s="13"/>
      <c r="H214" s="52"/>
      <c r="I214" s="13"/>
      <c r="J214" s="13"/>
      <c r="K214" s="41"/>
      <c r="L214" s="41"/>
      <c r="M214" s="41"/>
      <c r="N214" s="41"/>
      <c r="O214" s="41"/>
      <c r="P214" s="52"/>
      <c r="Q214" s="41"/>
      <c r="R214" s="13"/>
      <c r="S214" s="13"/>
      <c r="T214" s="13"/>
      <c r="U214" s="13"/>
    </row>
    <row r="215" spans="1:21" x14ac:dyDescent="0.3">
      <c r="A215" s="23" t="s">
        <v>30</v>
      </c>
      <c r="B215" s="210">
        <f>B213+B214</f>
        <v>1</v>
      </c>
      <c r="C215" s="11">
        <f t="shared" si="19"/>
        <v>1</v>
      </c>
      <c r="D215" s="13"/>
      <c r="E215" s="13"/>
      <c r="F215" s="13"/>
      <c r="G215" s="13"/>
      <c r="H215" s="52"/>
      <c r="I215" s="13"/>
      <c r="J215" s="13"/>
      <c r="K215" s="41"/>
      <c r="L215" s="41"/>
      <c r="M215" s="41"/>
      <c r="N215" s="41"/>
      <c r="O215" s="41"/>
      <c r="P215" s="52"/>
      <c r="Q215" s="41"/>
      <c r="R215" s="13"/>
      <c r="S215" s="13"/>
      <c r="T215" s="13"/>
      <c r="U215" s="13"/>
    </row>
    <row r="216" spans="1:21" x14ac:dyDescent="0.3">
      <c r="A216" s="23" t="s">
        <v>31</v>
      </c>
      <c r="B216" s="210">
        <f>SUM(D216:U216)</f>
        <v>0</v>
      </c>
      <c r="C216" s="11">
        <f t="shared" si="19"/>
        <v>0</v>
      </c>
      <c r="D216" s="13"/>
      <c r="E216" s="13"/>
      <c r="F216" s="13"/>
      <c r="G216" s="13"/>
      <c r="H216" s="52"/>
      <c r="I216" s="13"/>
      <c r="J216" s="13"/>
      <c r="K216" s="41"/>
      <c r="L216" s="41"/>
      <c r="M216" s="41"/>
      <c r="N216" s="41"/>
      <c r="O216" s="41"/>
      <c r="P216" s="52"/>
      <c r="Q216" s="41"/>
      <c r="R216" s="13"/>
      <c r="S216" s="13"/>
      <c r="T216" s="13"/>
      <c r="U216" s="13"/>
    </row>
    <row r="217" spans="1:21" ht="17" thickBot="1" x14ac:dyDescent="0.35">
      <c r="A217" s="24" t="s">
        <v>32</v>
      </c>
      <c r="B217" s="211">
        <f>SUM(D217:U217)</f>
        <v>0</v>
      </c>
      <c r="C217" s="11">
        <f t="shared" si="19"/>
        <v>0</v>
      </c>
      <c r="D217" s="18"/>
      <c r="E217" s="18"/>
      <c r="F217" s="18"/>
      <c r="G217" s="18"/>
      <c r="H217" s="53"/>
      <c r="I217" s="18"/>
      <c r="J217" s="18"/>
      <c r="K217" s="42"/>
      <c r="L217" s="42"/>
      <c r="M217" s="42"/>
      <c r="N217" s="42"/>
      <c r="O217" s="42"/>
      <c r="P217" s="53"/>
      <c r="Q217" s="42"/>
      <c r="R217" s="18"/>
      <c r="S217" s="18"/>
      <c r="T217" s="18"/>
      <c r="U217" s="18"/>
    </row>
    <row r="218" spans="1:21" ht="21.1" x14ac:dyDescent="0.35">
      <c r="A218" s="4" t="s">
        <v>53</v>
      </c>
      <c r="B218" s="209"/>
      <c r="C218" s="29"/>
      <c r="D218" s="22"/>
      <c r="E218" s="22"/>
      <c r="F218" s="22"/>
      <c r="G218" s="22"/>
      <c r="H218" s="55"/>
      <c r="I218" s="22"/>
      <c r="J218" s="22"/>
      <c r="K218" s="43"/>
      <c r="L218" s="43"/>
      <c r="M218" s="43"/>
      <c r="N218" s="43"/>
      <c r="O218" s="43"/>
      <c r="P218" s="55"/>
      <c r="Q218" s="43"/>
      <c r="R218" s="22"/>
      <c r="S218" s="22"/>
      <c r="T218" s="22"/>
      <c r="U218" s="22"/>
    </row>
    <row r="219" spans="1:21" x14ac:dyDescent="0.3">
      <c r="A219" s="10" t="s">
        <v>28</v>
      </c>
      <c r="B219" s="210">
        <f>5+SUM(D219:U219)</f>
        <v>5</v>
      </c>
      <c r="C219" s="11">
        <f>3+B219</f>
        <v>8</v>
      </c>
      <c r="D219" s="13"/>
      <c r="E219" s="13"/>
      <c r="F219" s="13"/>
      <c r="G219" s="13"/>
      <c r="H219" s="52"/>
      <c r="I219" s="13"/>
      <c r="J219" s="13"/>
      <c r="K219" s="41"/>
      <c r="L219" s="41"/>
      <c r="M219" s="41"/>
      <c r="N219" s="41"/>
      <c r="O219" s="41"/>
      <c r="P219" s="52"/>
      <c r="Q219" s="41"/>
      <c r="R219" s="13"/>
      <c r="S219" s="13"/>
      <c r="T219" s="13"/>
      <c r="U219" s="13"/>
    </row>
    <row r="220" spans="1:21" x14ac:dyDescent="0.3">
      <c r="A220" s="10" t="s">
        <v>29</v>
      </c>
      <c r="B220" s="210">
        <f>4+SUM(D220:U220)</f>
        <v>4</v>
      </c>
      <c r="C220" s="11">
        <f>4+B220</f>
        <v>8</v>
      </c>
      <c r="D220" s="13"/>
      <c r="E220" s="13"/>
      <c r="F220" s="13"/>
      <c r="G220" s="13"/>
      <c r="H220" s="52"/>
      <c r="I220" s="13"/>
      <c r="J220" s="13"/>
      <c r="K220" s="41"/>
      <c r="L220" s="41"/>
      <c r="M220" s="41"/>
      <c r="N220" s="41"/>
      <c r="O220" s="41"/>
      <c r="P220" s="52"/>
      <c r="Q220" s="41"/>
      <c r="R220" s="13"/>
      <c r="S220" s="13"/>
      <c r="T220" s="13"/>
      <c r="U220" s="13"/>
    </row>
    <row r="221" spans="1:21" x14ac:dyDescent="0.3">
      <c r="A221" s="10" t="s">
        <v>30</v>
      </c>
      <c r="B221" s="210">
        <f>B219+B220</f>
        <v>9</v>
      </c>
      <c r="C221" s="11">
        <f>C219+C220</f>
        <v>16</v>
      </c>
      <c r="D221" s="13"/>
      <c r="E221" s="13"/>
      <c r="F221" s="13"/>
      <c r="G221" s="13"/>
      <c r="H221" s="52"/>
      <c r="I221" s="13"/>
      <c r="J221" s="13"/>
      <c r="K221" s="41"/>
      <c r="L221" s="41"/>
      <c r="M221" s="41"/>
      <c r="N221" s="41"/>
      <c r="O221" s="41"/>
      <c r="P221" s="52"/>
      <c r="Q221" s="41"/>
      <c r="R221" s="13"/>
      <c r="S221" s="13"/>
      <c r="T221" s="13"/>
      <c r="U221" s="13"/>
    </row>
    <row r="222" spans="1:21" x14ac:dyDescent="0.3">
      <c r="A222" s="10" t="s">
        <v>31</v>
      </c>
      <c r="B222" s="210">
        <f>SUM(D222:U222)</f>
        <v>0</v>
      </c>
      <c r="C222" s="11">
        <f>1+B222</f>
        <v>1</v>
      </c>
      <c r="D222" s="13"/>
      <c r="E222" s="13"/>
      <c r="F222" s="13"/>
      <c r="G222" s="13"/>
      <c r="H222" s="52"/>
      <c r="I222" s="13"/>
      <c r="J222" s="13"/>
      <c r="K222" s="41"/>
      <c r="L222" s="41"/>
      <c r="M222" s="41"/>
      <c r="N222" s="41"/>
      <c r="O222" s="41"/>
      <c r="P222" s="52"/>
      <c r="Q222" s="41"/>
      <c r="R222" s="13"/>
      <c r="S222" s="13"/>
      <c r="T222" s="13"/>
      <c r="U222" s="13"/>
    </row>
    <row r="223" spans="1:21" ht="17" thickBot="1" x14ac:dyDescent="0.35">
      <c r="A223" s="15" t="s">
        <v>32</v>
      </c>
      <c r="B223" s="211">
        <f>SUM(D223:U223)</f>
        <v>0</v>
      </c>
      <c r="C223" s="16">
        <f>5+B223</f>
        <v>5</v>
      </c>
      <c r="D223" s="18"/>
      <c r="E223" s="18"/>
      <c r="F223" s="18"/>
      <c r="G223" s="18"/>
      <c r="H223" s="53"/>
      <c r="I223" s="18"/>
      <c r="J223" s="18"/>
      <c r="K223" s="42"/>
      <c r="L223" s="42"/>
      <c r="M223" s="42"/>
      <c r="N223" s="42"/>
      <c r="O223" s="42"/>
      <c r="P223" s="53"/>
      <c r="Q223" s="42"/>
      <c r="R223" s="18"/>
      <c r="S223" s="18"/>
      <c r="T223" s="18"/>
      <c r="U223" s="18"/>
    </row>
    <row r="224" spans="1:21" ht="21.1" x14ac:dyDescent="0.35">
      <c r="A224" s="4" t="s">
        <v>566</v>
      </c>
      <c r="B224" s="209"/>
      <c r="C224" s="29"/>
      <c r="D224" s="22" t="s">
        <v>571</v>
      </c>
      <c r="E224" s="22" t="s">
        <v>542</v>
      </c>
      <c r="F224" s="22" t="s">
        <v>551</v>
      </c>
      <c r="G224" s="22" t="s">
        <v>551</v>
      </c>
      <c r="H224" s="55"/>
      <c r="I224" s="218" t="s">
        <v>677</v>
      </c>
      <c r="J224" s="22"/>
      <c r="K224" s="43" t="s">
        <v>542</v>
      </c>
      <c r="L224" s="43" t="s">
        <v>551</v>
      </c>
      <c r="M224" s="43"/>
      <c r="N224" s="43"/>
      <c r="O224" s="43"/>
      <c r="P224" s="55"/>
      <c r="Q224" s="43"/>
      <c r="R224" s="22"/>
      <c r="S224" s="22"/>
      <c r="T224" s="22"/>
      <c r="U224" s="22"/>
    </row>
    <row r="225" spans="1:21" x14ac:dyDescent="0.3">
      <c r="A225" s="10" t="s">
        <v>28</v>
      </c>
      <c r="B225" s="210">
        <f>SUM(D225:U225)+11</f>
        <v>15</v>
      </c>
      <c r="C225" s="11">
        <f>B225</f>
        <v>15</v>
      </c>
      <c r="D225" s="13">
        <v>1</v>
      </c>
      <c r="E225" s="13">
        <v>1</v>
      </c>
      <c r="F225" s="13"/>
      <c r="G225" s="13"/>
      <c r="H225" s="52"/>
      <c r="I225" s="13">
        <v>1</v>
      </c>
      <c r="J225" s="13"/>
      <c r="K225" s="41">
        <v>1</v>
      </c>
      <c r="L225" s="41"/>
      <c r="M225" s="41"/>
      <c r="N225" s="41"/>
      <c r="O225" s="41"/>
      <c r="P225" s="52"/>
      <c r="Q225" s="41"/>
      <c r="R225" s="13"/>
      <c r="S225" s="13"/>
      <c r="T225" s="13"/>
      <c r="U225" s="13"/>
    </row>
    <row r="226" spans="1:21" x14ac:dyDescent="0.3">
      <c r="A226" s="10" t="s">
        <v>29</v>
      </c>
      <c r="B226" s="210">
        <f>SUM(D226:U226)</f>
        <v>3</v>
      </c>
      <c r="C226" s="11">
        <f t="shared" ref="C226:C229" si="20">B226</f>
        <v>3</v>
      </c>
      <c r="D226" s="13"/>
      <c r="E226" s="13"/>
      <c r="F226" s="13">
        <v>1</v>
      </c>
      <c r="G226" s="13">
        <v>1</v>
      </c>
      <c r="H226" s="52"/>
      <c r="I226" s="13"/>
      <c r="J226" s="13"/>
      <c r="K226" s="41"/>
      <c r="L226" s="41">
        <v>1</v>
      </c>
      <c r="M226" s="41"/>
      <c r="N226" s="41"/>
      <c r="O226" s="41"/>
      <c r="P226" s="52"/>
      <c r="Q226" s="41"/>
      <c r="R226" s="13"/>
      <c r="S226" s="13"/>
      <c r="T226" s="13"/>
      <c r="U226" s="13"/>
    </row>
    <row r="227" spans="1:21" x14ac:dyDescent="0.3">
      <c r="A227" s="10" t="s">
        <v>30</v>
      </c>
      <c r="B227" s="210">
        <f>B225+B226</f>
        <v>18</v>
      </c>
      <c r="C227" s="11">
        <f t="shared" si="20"/>
        <v>18</v>
      </c>
      <c r="D227" s="13"/>
      <c r="E227" s="13"/>
      <c r="F227" s="13"/>
      <c r="G227" s="13"/>
      <c r="H227" s="52"/>
      <c r="I227" s="13"/>
      <c r="J227" s="13"/>
      <c r="K227" s="41"/>
      <c r="L227" s="41"/>
      <c r="M227" s="41"/>
      <c r="N227" s="41"/>
      <c r="O227" s="41"/>
      <c r="P227" s="52"/>
      <c r="Q227" s="41"/>
      <c r="R227" s="13"/>
      <c r="S227" s="13"/>
      <c r="T227" s="13"/>
      <c r="U227" s="13"/>
    </row>
    <row r="228" spans="1:21" x14ac:dyDescent="0.3">
      <c r="A228" s="10" t="s">
        <v>31</v>
      </c>
      <c r="B228" s="210">
        <f>SUM(D228:U228)+2</f>
        <v>4</v>
      </c>
      <c r="C228" s="11">
        <f t="shared" si="20"/>
        <v>4</v>
      </c>
      <c r="D228" s="13"/>
      <c r="E228" s="13"/>
      <c r="F228" s="13"/>
      <c r="G228" s="13"/>
      <c r="H228" s="52"/>
      <c r="I228" s="13">
        <v>1</v>
      </c>
      <c r="J228" s="13"/>
      <c r="K228" s="41">
        <v>1</v>
      </c>
      <c r="L228" s="41"/>
      <c r="M228" s="41"/>
      <c r="N228" s="41"/>
      <c r="O228" s="41"/>
      <c r="P228" s="52"/>
      <c r="Q228" s="41"/>
      <c r="R228" s="13"/>
      <c r="S228" s="13"/>
      <c r="T228" s="13"/>
      <c r="U228" s="13"/>
    </row>
    <row r="229" spans="1:21" ht="17" thickBot="1" x14ac:dyDescent="0.35">
      <c r="A229" s="15" t="s">
        <v>32</v>
      </c>
      <c r="B229" s="211">
        <f>SUM(D229:U229)+12</f>
        <v>22</v>
      </c>
      <c r="C229" s="16">
        <f t="shared" si="20"/>
        <v>22</v>
      </c>
      <c r="D229" s="18"/>
      <c r="E229" s="18"/>
      <c r="F229" s="18"/>
      <c r="G229" s="18"/>
      <c r="H229" s="53"/>
      <c r="I229" s="18">
        <v>5</v>
      </c>
      <c r="J229" s="18"/>
      <c r="K229" s="42">
        <v>5</v>
      </c>
      <c r="L229" s="42"/>
      <c r="M229" s="42"/>
      <c r="N229" s="42"/>
      <c r="O229" s="42"/>
      <c r="P229" s="53"/>
      <c r="Q229" s="42"/>
      <c r="R229" s="18"/>
      <c r="S229" s="18"/>
      <c r="T229" s="18"/>
      <c r="U229" s="18"/>
    </row>
    <row r="230" spans="1:21" ht="21.1" x14ac:dyDescent="0.35">
      <c r="A230" s="20" t="s">
        <v>54</v>
      </c>
      <c r="B230" s="212"/>
      <c r="C230" s="21"/>
      <c r="D230" s="13" t="s">
        <v>551</v>
      </c>
      <c r="E230" s="13"/>
      <c r="F230" s="13"/>
      <c r="G230" s="13"/>
      <c r="H230" s="52"/>
      <c r="I230" s="13" t="s">
        <v>551</v>
      </c>
      <c r="J230" s="13" t="s">
        <v>551</v>
      </c>
      <c r="K230" s="41" t="s">
        <v>551</v>
      </c>
      <c r="L230" s="41" t="s">
        <v>551</v>
      </c>
      <c r="M230" s="41" t="s">
        <v>551</v>
      </c>
      <c r="N230" s="41" t="s">
        <v>542</v>
      </c>
      <c r="O230" s="43"/>
      <c r="P230" s="55"/>
      <c r="Q230" s="43" t="s">
        <v>551</v>
      </c>
      <c r="R230" s="22" t="s">
        <v>551</v>
      </c>
      <c r="S230" s="22" t="s">
        <v>551</v>
      </c>
      <c r="T230" s="22" t="s">
        <v>551</v>
      </c>
      <c r="U230" s="22" t="s">
        <v>542</v>
      </c>
    </row>
    <row r="231" spans="1:21" x14ac:dyDescent="0.3">
      <c r="A231" s="23" t="s">
        <v>28</v>
      </c>
      <c r="B231" s="210">
        <f>2+SUM(D231:U231)</f>
        <v>4</v>
      </c>
      <c r="C231" s="11">
        <f>B231</f>
        <v>4</v>
      </c>
      <c r="D231" s="13"/>
      <c r="E231" s="13"/>
      <c r="F231" s="13"/>
      <c r="G231" s="13"/>
      <c r="H231" s="52"/>
      <c r="I231" s="13"/>
      <c r="J231" s="13"/>
      <c r="K231" s="41"/>
      <c r="L231" s="41"/>
      <c r="M231" s="41"/>
      <c r="N231" s="41">
        <v>1</v>
      </c>
      <c r="O231" s="41"/>
      <c r="P231" s="52"/>
      <c r="Q231" s="41"/>
      <c r="R231" s="13"/>
      <c r="S231" s="13"/>
      <c r="T231" s="13"/>
      <c r="U231" s="13">
        <v>1</v>
      </c>
    </row>
    <row r="232" spans="1:21" x14ac:dyDescent="0.3">
      <c r="A232" s="23" t="s">
        <v>29</v>
      </c>
      <c r="B232" s="210">
        <f>10+SUM(D232:U232)</f>
        <v>20</v>
      </c>
      <c r="C232" s="11">
        <f t="shared" ref="C232:C235" si="21">B232</f>
        <v>20</v>
      </c>
      <c r="D232" s="13">
        <v>1</v>
      </c>
      <c r="E232" s="13"/>
      <c r="F232" s="13"/>
      <c r="G232" s="13"/>
      <c r="H232" s="52"/>
      <c r="I232" s="13">
        <v>1</v>
      </c>
      <c r="J232" s="13">
        <v>1</v>
      </c>
      <c r="K232" s="41">
        <v>1</v>
      </c>
      <c r="L232" s="41">
        <v>1</v>
      </c>
      <c r="M232" s="41">
        <v>1</v>
      </c>
      <c r="N232" s="41"/>
      <c r="O232" s="41"/>
      <c r="P232" s="52"/>
      <c r="Q232" s="41">
        <v>1</v>
      </c>
      <c r="R232" s="13">
        <v>1</v>
      </c>
      <c r="S232" s="13">
        <v>1</v>
      </c>
      <c r="T232" s="13">
        <v>1</v>
      </c>
      <c r="U232" s="13"/>
    </row>
    <row r="233" spans="1:21" x14ac:dyDescent="0.3">
      <c r="A233" s="23" t="s">
        <v>30</v>
      </c>
      <c r="B233" s="210">
        <f>B231+B232</f>
        <v>24</v>
      </c>
      <c r="C233" s="11">
        <f t="shared" si="21"/>
        <v>24</v>
      </c>
      <c r="D233" s="13"/>
      <c r="E233" s="13"/>
      <c r="F233" s="13"/>
      <c r="G233" s="13"/>
      <c r="H233" s="52"/>
      <c r="I233" s="13"/>
      <c r="J233" s="13"/>
      <c r="K233" s="41"/>
      <c r="L233" s="41"/>
      <c r="M233" s="41"/>
      <c r="N233" s="41"/>
      <c r="O233" s="41"/>
      <c r="P233" s="52"/>
      <c r="Q233" s="41"/>
      <c r="R233" s="13"/>
      <c r="S233" s="13"/>
      <c r="T233" s="13"/>
      <c r="U233" s="13"/>
    </row>
    <row r="234" spans="1:21" x14ac:dyDescent="0.3">
      <c r="A234" s="23" t="s">
        <v>31</v>
      </c>
      <c r="B234" s="210">
        <f>SUM(D234:U234)</f>
        <v>0</v>
      </c>
      <c r="C234" s="11">
        <f t="shared" si="21"/>
        <v>0</v>
      </c>
      <c r="D234" s="13"/>
      <c r="E234" s="13"/>
      <c r="F234" s="13"/>
      <c r="G234" s="13"/>
      <c r="H234" s="52"/>
      <c r="I234" s="13"/>
      <c r="J234" s="13"/>
      <c r="K234" s="41"/>
      <c r="L234" s="41"/>
      <c r="M234" s="41"/>
      <c r="N234" s="41"/>
      <c r="O234" s="41"/>
      <c r="P234" s="52"/>
      <c r="Q234" s="41"/>
      <c r="R234" s="13"/>
      <c r="S234" s="13"/>
      <c r="T234" s="13"/>
      <c r="U234" s="13"/>
    </row>
    <row r="235" spans="1:21" ht="17" thickBot="1" x14ac:dyDescent="0.35">
      <c r="A235" s="24" t="s">
        <v>32</v>
      </c>
      <c r="B235" s="211">
        <f>SUM(D235:U235)</f>
        <v>0</v>
      </c>
      <c r="C235" s="16">
        <f t="shared" si="21"/>
        <v>0</v>
      </c>
      <c r="D235" s="18"/>
      <c r="E235" s="18"/>
      <c r="F235" s="18"/>
      <c r="G235" s="18"/>
      <c r="H235" s="53"/>
      <c r="I235" s="18"/>
      <c r="J235" s="18"/>
      <c r="K235" s="42"/>
      <c r="L235" s="42"/>
      <c r="M235" s="42"/>
      <c r="N235" s="42"/>
      <c r="O235" s="42"/>
      <c r="P235" s="53"/>
      <c r="Q235" s="42"/>
      <c r="R235" s="18"/>
      <c r="S235" s="18"/>
      <c r="T235" s="18"/>
      <c r="U235" s="18"/>
    </row>
    <row r="236" spans="1:21" ht="21.1" x14ac:dyDescent="0.35">
      <c r="A236" s="20" t="s">
        <v>679</v>
      </c>
      <c r="B236" s="212"/>
      <c r="C236" s="21"/>
      <c r="D236" s="13"/>
      <c r="E236" s="13"/>
      <c r="F236" s="13"/>
      <c r="G236" s="13"/>
      <c r="H236" s="52"/>
      <c r="I236" s="13"/>
      <c r="J236" s="13"/>
      <c r="K236" s="41" t="s">
        <v>556</v>
      </c>
      <c r="L236" s="41"/>
      <c r="M236" s="41" t="s">
        <v>551</v>
      </c>
      <c r="N236" s="41" t="s">
        <v>545</v>
      </c>
      <c r="O236" s="43"/>
      <c r="P236" s="55"/>
      <c r="Q236" s="43"/>
      <c r="R236" s="22"/>
      <c r="S236" s="13"/>
      <c r="T236" s="13"/>
      <c r="U236" s="13"/>
    </row>
    <row r="237" spans="1:21" x14ac:dyDescent="0.3">
      <c r="A237" s="23" t="s">
        <v>28</v>
      </c>
      <c r="B237" s="210">
        <f>SUM(D237:U237)</f>
        <v>1</v>
      </c>
      <c r="C237" s="11">
        <f>B237+5</f>
        <v>6</v>
      </c>
      <c r="D237" s="13"/>
      <c r="E237" s="13"/>
      <c r="F237" s="13"/>
      <c r="G237" s="13"/>
      <c r="H237" s="52"/>
      <c r="I237" s="13"/>
      <c r="J237" s="13"/>
      <c r="K237" s="41"/>
      <c r="L237" s="41"/>
      <c r="M237" s="41"/>
      <c r="N237" s="41">
        <v>1</v>
      </c>
      <c r="O237" s="41"/>
      <c r="P237" s="52"/>
      <c r="Q237" s="41"/>
      <c r="R237" s="13"/>
      <c r="S237" s="13"/>
      <c r="T237" s="13"/>
      <c r="U237" s="13"/>
    </row>
    <row r="238" spans="1:21" x14ac:dyDescent="0.3">
      <c r="A238" s="23" t="s">
        <v>29</v>
      </c>
      <c r="B238" s="210">
        <f>SUM(D238:U238)</f>
        <v>2</v>
      </c>
      <c r="C238" s="11">
        <f>B238</f>
        <v>2</v>
      </c>
      <c r="D238" s="13"/>
      <c r="E238" s="13"/>
      <c r="F238" s="13"/>
      <c r="G238" s="13"/>
      <c r="H238" s="52"/>
      <c r="I238" s="13"/>
      <c r="J238" s="13"/>
      <c r="K238" s="41">
        <v>1</v>
      </c>
      <c r="L238" s="41"/>
      <c r="M238" s="41">
        <v>1</v>
      </c>
      <c r="N238" s="41"/>
      <c r="O238" s="41"/>
      <c r="P238" s="52"/>
      <c r="Q238" s="41"/>
      <c r="R238" s="13"/>
      <c r="S238" s="13"/>
      <c r="T238" s="13"/>
      <c r="U238" s="13"/>
    </row>
    <row r="239" spans="1:21" x14ac:dyDescent="0.3">
      <c r="A239" s="23" t="s">
        <v>30</v>
      </c>
      <c r="B239" s="210">
        <f>B237+B238</f>
        <v>3</v>
      </c>
      <c r="C239" s="11">
        <f>C237+C238</f>
        <v>8</v>
      </c>
      <c r="D239" s="13"/>
      <c r="E239" s="13"/>
      <c r="F239" s="13"/>
      <c r="G239" s="13"/>
      <c r="H239" s="52"/>
      <c r="I239" s="13"/>
      <c r="J239" s="13"/>
      <c r="K239" s="41"/>
      <c r="L239" s="41"/>
      <c r="M239" s="41"/>
      <c r="N239" s="41"/>
      <c r="O239" s="41"/>
      <c r="P239" s="52"/>
      <c r="Q239" s="41"/>
      <c r="R239" s="13"/>
      <c r="S239" s="13"/>
      <c r="T239" s="13"/>
      <c r="U239" s="13"/>
    </row>
    <row r="240" spans="1:21" x14ac:dyDescent="0.3">
      <c r="A240" s="23" t="s">
        <v>31</v>
      </c>
      <c r="B240" s="210">
        <f>SUM(D240:U240)</f>
        <v>0</v>
      </c>
      <c r="C240" s="11">
        <f t="shared" ref="C240:C241" si="22">B240</f>
        <v>0</v>
      </c>
      <c r="D240" s="13"/>
      <c r="E240" s="13"/>
      <c r="F240" s="13"/>
      <c r="G240" s="13"/>
      <c r="H240" s="52"/>
      <c r="I240" s="13"/>
      <c r="J240" s="13"/>
      <c r="K240" s="41"/>
      <c r="L240" s="41"/>
      <c r="M240" s="41"/>
      <c r="N240" s="41"/>
      <c r="O240" s="41"/>
      <c r="P240" s="52"/>
      <c r="Q240" s="41"/>
      <c r="R240" s="13"/>
      <c r="S240" s="13"/>
      <c r="T240" s="13"/>
      <c r="U240" s="13"/>
    </row>
    <row r="241" spans="1:21" ht="17" thickBot="1" x14ac:dyDescent="0.35">
      <c r="A241" s="24" t="s">
        <v>32</v>
      </c>
      <c r="B241" s="211">
        <f>SUM(D241:U241)</f>
        <v>0</v>
      </c>
      <c r="C241" s="16">
        <f t="shared" si="22"/>
        <v>0</v>
      </c>
      <c r="D241" s="18"/>
      <c r="E241" s="18"/>
      <c r="F241" s="18"/>
      <c r="G241" s="18"/>
      <c r="H241" s="53"/>
      <c r="I241" s="18"/>
      <c r="J241" s="18"/>
      <c r="K241" s="42"/>
      <c r="L241" s="42"/>
      <c r="M241" s="42"/>
      <c r="N241" s="42"/>
      <c r="O241" s="42"/>
      <c r="P241" s="53"/>
      <c r="Q241" s="42"/>
      <c r="R241" s="18"/>
      <c r="S241" s="18"/>
      <c r="T241" s="18"/>
      <c r="U241" s="18"/>
    </row>
    <row r="242" spans="1:21" ht="21.1" x14ac:dyDescent="0.35">
      <c r="A242" s="20" t="s">
        <v>55</v>
      </c>
      <c r="B242" s="212"/>
      <c r="C242" s="21"/>
      <c r="D242" s="30"/>
      <c r="E242" s="13"/>
      <c r="F242" s="13"/>
      <c r="G242" s="13"/>
      <c r="H242" s="52"/>
      <c r="I242" s="13"/>
      <c r="J242" s="13"/>
      <c r="K242" s="41"/>
      <c r="L242" s="41"/>
      <c r="M242" s="41"/>
      <c r="N242" s="41"/>
      <c r="O242" s="43"/>
      <c r="P242" s="55"/>
      <c r="Q242" s="43"/>
      <c r="R242" s="22"/>
      <c r="S242" s="22"/>
      <c r="T242" s="22"/>
      <c r="U242" s="22"/>
    </row>
    <row r="243" spans="1:21" x14ac:dyDescent="0.3">
      <c r="A243" s="23" t="s">
        <v>28</v>
      </c>
      <c r="B243" s="210">
        <f>3+SUM(D243:U243)</f>
        <v>3</v>
      </c>
      <c r="C243" s="11">
        <f>1+B243</f>
        <v>4</v>
      </c>
      <c r="D243" s="13"/>
      <c r="E243" s="13"/>
      <c r="F243" s="13"/>
      <c r="G243" s="13"/>
      <c r="H243" s="52"/>
      <c r="I243" s="13"/>
      <c r="J243" s="13"/>
      <c r="K243" s="41"/>
      <c r="L243" s="41"/>
      <c r="M243" s="41"/>
      <c r="N243" s="41"/>
      <c r="O243" s="41"/>
      <c r="P243" s="52"/>
      <c r="Q243" s="41"/>
      <c r="R243" s="13"/>
      <c r="S243" s="13"/>
      <c r="T243" s="13"/>
      <c r="U243" s="13"/>
    </row>
    <row r="244" spans="1:21" x14ac:dyDescent="0.3">
      <c r="A244" s="23" t="s">
        <v>29</v>
      </c>
      <c r="B244" s="210">
        <f>2+SUM(D244:U244)</f>
        <v>2</v>
      </c>
      <c r="C244" s="11">
        <f>4+B244</f>
        <v>6</v>
      </c>
      <c r="D244" s="13"/>
      <c r="E244" s="13"/>
      <c r="F244" s="13"/>
      <c r="G244" s="13"/>
      <c r="H244" s="52"/>
      <c r="I244" s="13"/>
      <c r="J244" s="13"/>
      <c r="K244" s="41"/>
      <c r="L244" s="41"/>
      <c r="M244" s="41"/>
      <c r="N244" s="41"/>
      <c r="O244" s="41"/>
      <c r="P244" s="52"/>
      <c r="Q244" s="41"/>
      <c r="R244" s="13"/>
      <c r="S244" s="13"/>
      <c r="T244" s="13"/>
      <c r="U244" s="13"/>
    </row>
    <row r="245" spans="1:21" x14ac:dyDescent="0.3">
      <c r="A245" s="23" t="s">
        <v>30</v>
      </c>
      <c r="B245" s="210">
        <f>B243+B244</f>
        <v>5</v>
      </c>
      <c r="C245" s="11">
        <f>C243+C244</f>
        <v>10</v>
      </c>
      <c r="D245" s="13"/>
      <c r="E245" s="13"/>
      <c r="F245" s="13"/>
      <c r="G245" s="13"/>
      <c r="H245" s="52"/>
      <c r="I245" s="13"/>
      <c r="J245" s="13"/>
      <c r="K245" s="41"/>
      <c r="L245" s="41"/>
      <c r="M245" s="41"/>
      <c r="N245" s="41"/>
      <c r="O245" s="41"/>
      <c r="P245" s="52"/>
      <c r="Q245" s="41"/>
      <c r="R245" s="13"/>
      <c r="S245" s="13"/>
      <c r="T245" s="13"/>
      <c r="U245" s="13"/>
    </row>
    <row r="246" spans="1:21" x14ac:dyDescent="0.3">
      <c r="A246" s="23" t="s">
        <v>31</v>
      </c>
      <c r="B246" s="210">
        <f>SUM(D246:U246)</f>
        <v>0</v>
      </c>
      <c r="C246" s="11">
        <f>B246</f>
        <v>0</v>
      </c>
      <c r="D246" s="13"/>
      <c r="E246" s="13"/>
      <c r="F246" s="13"/>
      <c r="G246" s="13"/>
      <c r="H246" s="52"/>
      <c r="I246" s="13"/>
      <c r="J246" s="13"/>
      <c r="K246" s="41"/>
      <c r="L246" s="41"/>
      <c r="M246" s="41"/>
      <c r="N246" s="41"/>
      <c r="O246" s="41"/>
      <c r="P246" s="52"/>
      <c r="Q246" s="41"/>
      <c r="R246" s="13"/>
      <c r="S246" s="13"/>
      <c r="T246" s="13"/>
      <c r="U246" s="13"/>
    </row>
    <row r="247" spans="1:21" ht="17" thickBot="1" x14ac:dyDescent="0.35">
      <c r="A247" s="24" t="s">
        <v>32</v>
      </c>
      <c r="B247" s="211">
        <f>SUM(D247:U247)</f>
        <v>0</v>
      </c>
      <c r="C247" s="16">
        <f>B247</f>
        <v>0</v>
      </c>
      <c r="D247" s="18"/>
      <c r="E247" s="18"/>
      <c r="F247" s="18"/>
      <c r="G247" s="18"/>
      <c r="H247" s="53"/>
      <c r="I247" s="18"/>
      <c r="J247" s="18"/>
      <c r="K247" s="42"/>
      <c r="L247" s="42"/>
      <c r="M247" s="42"/>
      <c r="N247" s="42"/>
      <c r="O247" s="41"/>
      <c r="P247" s="52"/>
      <c r="Q247" s="41"/>
      <c r="R247" s="13"/>
      <c r="S247" s="13"/>
      <c r="T247" s="13"/>
      <c r="U247" s="13"/>
    </row>
    <row r="248" spans="1:21" ht="21.1" x14ac:dyDescent="0.35">
      <c r="A248" s="4" t="s">
        <v>56</v>
      </c>
      <c r="B248" s="209"/>
      <c r="C248" s="29"/>
      <c r="D248" s="22" t="s">
        <v>551</v>
      </c>
      <c r="E248" s="22" t="s">
        <v>551</v>
      </c>
      <c r="F248" s="22" t="s">
        <v>551</v>
      </c>
      <c r="G248" s="22" t="s">
        <v>551</v>
      </c>
      <c r="H248" s="55"/>
      <c r="I248" s="22" t="s">
        <v>541</v>
      </c>
      <c r="J248" s="22" t="s">
        <v>541</v>
      </c>
      <c r="K248" s="43" t="s">
        <v>551</v>
      </c>
      <c r="L248" s="43" t="s">
        <v>541</v>
      </c>
      <c r="M248" s="43" t="s">
        <v>551</v>
      </c>
      <c r="N248" s="43" t="s">
        <v>541</v>
      </c>
      <c r="O248" s="43" t="s">
        <v>551</v>
      </c>
      <c r="P248" s="55"/>
      <c r="Q248" s="43" t="s">
        <v>541</v>
      </c>
      <c r="R248" s="22" t="s">
        <v>551</v>
      </c>
      <c r="S248" s="22" t="s">
        <v>551</v>
      </c>
      <c r="T248" s="22" t="s">
        <v>551</v>
      </c>
      <c r="U248" s="22" t="s">
        <v>541</v>
      </c>
    </row>
    <row r="249" spans="1:21" x14ac:dyDescent="0.3">
      <c r="A249" s="10" t="s">
        <v>28</v>
      </c>
      <c r="B249" s="210">
        <f>SUM(D249:U249)+3</f>
        <v>9</v>
      </c>
      <c r="C249" s="11">
        <f>B249</f>
        <v>9</v>
      </c>
      <c r="D249" s="13"/>
      <c r="E249" s="13"/>
      <c r="F249" s="13"/>
      <c r="G249" s="13"/>
      <c r="H249" s="52"/>
      <c r="I249" s="13">
        <v>1</v>
      </c>
      <c r="J249" s="13">
        <v>1</v>
      </c>
      <c r="K249" s="41"/>
      <c r="L249" s="41">
        <v>1</v>
      </c>
      <c r="M249" s="41"/>
      <c r="N249" s="41">
        <v>1</v>
      </c>
      <c r="O249" s="41"/>
      <c r="P249" s="52"/>
      <c r="Q249" s="41">
        <v>1</v>
      </c>
      <c r="R249" s="13"/>
      <c r="S249" s="13"/>
      <c r="T249" s="13"/>
      <c r="U249" s="13">
        <v>1</v>
      </c>
    </row>
    <row r="250" spans="1:21" x14ac:dyDescent="0.3">
      <c r="A250" s="10" t="s">
        <v>29</v>
      </c>
      <c r="B250" s="210">
        <f>SUM(D250:U250)+12</f>
        <v>22</v>
      </c>
      <c r="C250" s="11">
        <f t="shared" ref="C250:C253" si="23">B250</f>
        <v>22</v>
      </c>
      <c r="D250" s="13">
        <v>1</v>
      </c>
      <c r="E250" s="13">
        <v>1</v>
      </c>
      <c r="F250" s="13">
        <v>1</v>
      </c>
      <c r="G250" s="13">
        <v>1</v>
      </c>
      <c r="H250" s="52"/>
      <c r="I250" s="13"/>
      <c r="J250" s="13"/>
      <c r="K250" s="41">
        <v>1</v>
      </c>
      <c r="L250" s="41"/>
      <c r="M250" s="41">
        <v>1</v>
      </c>
      <c r="N250" s="41"/>
      <c r="O250" s="41">
        <v>1</v>
      </c>
      <c r="P250" s="52"/>
      <c r="Q250" s="41"/>
      <c r="R250" s="13">
        <v>1</v>
      </c>
      <c r="S250" s="13">
        <v>1</v>
      </c>
      <c r="T250" s="13">
        <v>1</v>
      </c>
      <c r="U250" s="13"/>
    </row>
    <row r="251" spans="1:21" x14ac:dyDescent="0.3">
      <c r="A251" s="10" t="s">
        <v>30</v>
      </c>
      <c r="B251" s="210">
        <f>B249+B250</f>
        <v>31</v>
      </c>
      <c r="C251" s="11">
        <f t="shared" si="23"/>
        <v>31</v>
      </c>
      <c r="D251" s="13"/>
      <c r="E251" s="13"/>
      <c r="F251" s="13"/>
      <c r="G251" s="13"/>
      <c r="H251" s="52"/>
      <c r="I251" s="13"/>
      <c r="J251" s="13"/>
      <c r="K251" s="41"/>
      <c r="L251" s="41"/>
      <c r="M251" s="41"/>
      <c r="N251" s="41"/>
      <c r="O251" s="41"/>
      <c r="P251" s="52"/>
      <c r="Q251" s="41"/>
      <c r="R251" s="13"/>
      <c r="S251" s="13"/>
      <c r="T251" s="13"/>
      <c r="U251" s="13"/>
    </row>
    <row r="252" spans="1:21" x14ac:dyDescent="0.3">
      <c r="A252" s="10" t="s">
        <v>31</v>
      </c>
      <c r="B252" s="210">
        <f>SUM(D252:U252)</f>
        <v>1</v>
      </c>
      <c r="C252" s="11">
        <f t="shared" si="23"/>
        <v>1</v>
      </c>
      <c r="D252" s="13"/>
      <c r="E252" s="13"/>
      <c r="F252" s="13"/>
      <c r="G252" s="13"/>
      <c r="H252" s="52"/>
      <c r="I252" s="13"/>
      <c r="J252" s="13"/>
      <c r="K252" s="41"/>
      <c r="L252" s="41"/>
      <c r="M252" s="41"/>
      <c r="N252" s="41"/>
      <c r="O252" s="41"/>
      <c r="P252" s="52"/>
      <c r="Q252" s="41"/>
      <c r="R252" s="13"/>
      <c r="S252" s="13"/>
      <c r="T252" s="13">
        <v>1</v>
      </c>
      <c r="U252" s="13"/>
    </row>
    <row r="253" spans="1:21" ht="17" thickBot="1" x14ac:dyDescent="0.35">
      <c r="A253" s="15" t="s">
        <v>32</v>
      </c>
      <c r="B253" s="211">
        <f>SUM(D253:U253)</f>
        <v>5</v>
      </c>
      <c r="C253" s="16">
        <f t="shared" si="23"/>
        <v>5</v>
      </c>
      <c r="D253" s="18"/>
      <c r="E253" s="18"/>
      <c r="F253" s="18"/>
      <c r="G253" s="18"/>
      <c r="H253" s="53"/>
      <c r="I253" s="18"/>
      <c r="J253" s="18"/>
      <c r="K253" s="42"/>
      <c r="L253" s="42"/>
      <c r="M253" s="42"/>
      <c r="N253" s="42"/>
      <c r="O253" s="42"/>
      <c r="P253" s="53"/>
      <c r="Q253" s="42"/>
      <c r="R253" s="18"/>
      <c r="S253" s="18"/>
      <c r="T253" s="18">
        <v>5</v>
      </c>
      <c r="U253" s="18"/>
    </row>
    <row r="254" spans="1:21" ht="21.1" x14ac:dyDescent="0.35">
      <c r="A254" s="4" t="s">
        <v>710</v>
      </c>
      <c r="B254" s="209"/>
      <c r="C254" s="29"/>
      <c r="D254" s="22"/>
      <c r="E254" s="22"/>
      <c r="F254" s="22"/>
      <c r="G254" s="22"/>
      <c r="H254" s="55"/>
      <c r="I254" s="22"/>
      <c r="J254" s="22"/>
      <c r="K254" s="43"/>
      <c r="L254" s="43"/>
      <c r="M254" s="43"/>
      <c r="N254" s="43" t="s">
        <v>556</v>
      </c>
      <c r="O254" s="43" t="s">
        <v>551</v>
      </c>
      <c r="P254" s="55"/>
      <c r="Q254" s="43" t="s">
        <v>542</v>
      </c>
      <c r="R254" s="22" t="s">
        <v>542</v>
      </c>
      <c r="S254" s="22" t="s">
        <v>542</v>
      </c>
      <c r="T254" s="22" t="s">
        <v>542</v>
      </c>
      <c r="U254" s="22" t="s">
        <v>551</v>
      </c>
    </row>
    <row r="255" spans="1:21" x14ac:dyDescent="0.3">
      <c r="A255" s="10" t="s">
        <v>28</v>
      </c>
      <c r="B255" s="210">
        <f>SUM(D255:U255)</f>
        <v>4</v>
      </c>
      <c r="C255" s="11">
        <f>B255</f>
        <v>4</v>
      </c>
      <c r="D255" s="13"/>
      <c r="E255" s="13"/>
      <c r="F255" s="13"/>
      <c r="G255" s="13"/>
      <c r="H255" s="52"/>
      <c r="I255" s="13"/>
      <c r="J255" s="13"/>
      <c r="K255" s="41"/>
      <c r="L255" s="41"/>
      <c r="M255" s="41"/>
      <c r="N255" s="41"/>
      <c r="O255" s="41"/>
      <c r="P255" s="52"/>
      <c r="Q255" s="41">
        <v>1</v>
      </c>
      <c r="R255" s="13">
        <v>1</v>
      </c>
      <c r="S255" s="13">
        <v>1</v>
      </c>
      <c r="T255" s="13">
        <v>1</v>
      </c>
      <c r="U255" s="13"/>
    </row>
    <row r="256" spans="1:21" x14ac:dyDescent="0.3">
      <c r="A256" s="10" t="s">
        <v>29</v>
      </c>
      <c r="B256" s="210">
        <f>SUM(D256:U256)</f>
        <v>3</v>
      </c>
      <c r="C256" s="11">
        <f t="shared" ref="C256:C259" si="24">B256</f>
        <v>3</v>
      </c>
      <c r="D256" s="13"/>
      <c r="E256" s="13"/>
      <c r="F256" s="13"/>
      <c r="G256" s="13"/>
      <c r="H256" s="52"/>
      <c r="I256" s="13"/>
      <c r="J256" s="13"/>
      <c r="K256" s="41"/>
      <c r="L256" s="41"/>
      <c r="M256" s="41"/>
      <c r="N256" s="41">
        <v>1</v>
      </c>
      <c r="O256" s="41">
        <v>1</v>
      </c>
      <c r="P256" s="52"/>
      <c r="Q256" s="41"/>
      <c r="R256" s="13"/>
      <c r="S256" s="13"/>
      <c r="T256" s="13"/>
      <c r="U256" s="13">
        <v>1</v>
      </c>
    </row>
    <row r="257" spans="1:21" x14ac:dyDescent="0.3">
      <c r="A257" s="10" t="s">
        <v>30</v>
      </c>
      <c r="B257" s="210">
        <f>B255+B256</f>
        <v>7</v>
      </c>
      <c r="C257" s="11">
        <f t="shared" si="24"/>
        <v>7</v>
      </c>
      <c r="D257" s="13"/>
      <c r="E257" s="13"/>
      <c r="F257" s="13"/>
      <c r="G257" s="13"/>
      <c r="H257" s="52"/>
      <c r="I257" s="13"/>
      <c r="J257" s="13"/>
      <c r="K257" s="41"/>
      <c r="L257" s="41"/>
      <c r="M257" s="41"/>
      <c r="N257" s="41"/>
      <c r="O257" s="41"/>
      <c r="P257" s="52"/>
      <c r="Q257" s="41"/>
      <c r="R257" s="13"/>
      <c r="S257" s="13"/>
      <c r="T257" s="13"/>
      <c r="U257" s="13"/>
    </row>
    <row r="258" spans="1:21" x14ac:dyDescent="0.3">
      <c r="A258" s="10" t="s">
        <v>31</v>
      </c>
      <c r="B258" s="210">
        <f>SUM(D258:U258)</f>
        <v>0</v>
      </c>
      <c r="C258" s="11">
        <f t="shared" si="24"/>
        <v>0</v>
      </c>
      <c r="D258" s="13"/>
      <c r="E258" s="13"/>
      <c r="F258" s="13"/>
      <c r="G258" s="13"/>
      <c r="H258" s="52"/>
      <c r="I258" s="13"/>
      <c r="J258" s="13"/>
      <c r="K258" s="41"/>
      <c r="L258" s="41"/>
      <c r="M258" s="41"/>
      <c r="N258" s="41"/>
      <c r="O258" s="41"/>
      <c r="P258" s="52"/>
      <c r="Q258" s="41"/>
      <c r="R258" s="13"/>
      <c r="S258" s="13"/>
      <c r="T258" s="13"/>
      <c r="U258" s="13"/>
    </row>
    <row r="259" spans="1:21" ht="17" thickBot="1" x14ac:dyDescent="0.35">
      <c r="A259" s="15" t="s">
        <v>32</v>
      </c>
      <c r="B259" s="211">
        <f>SUM(D259:U259)</f>
        <v>0</v>
      </c>
      <c r="C259" s="11">
        <f t="shared" si="24"/>
        <v>0</v>
      </c>
      <c r="D259" s="18"/>
      <c r="E259" s="18"/>
      <c r="F259" s="18"/>
      <c r="G259" s="18"/>
      <c r="H259" s="53"/>
      <c r="I259" s="18"/>
      <c r="J259" s="18"/>
      <c r="K259" s="42"/>
      <c r="L259" s="42"/>
      <c r="M259" s="42"/>
      <c r="N259" s="42"/>
      <c r="O259" s="42"/>
      <c r="P259" s="53"/>
      <c r="Q259" s="42"/>
      <c r="R259" s="18"/>
      <c r="S259" s="18"/>
      <c r="T259" s="18"/>
      <c r="U259" s="18"/>
    </row>
    <row r="260" spans="1:21" ht="21.1" x14ac:dyDescent="0.35">
      <c r="A260" s="20" t="s">
        <v>632</v>
      </c>
      <c r="B260" s="212"/>
      <c r="C260" s="21"/>
      <c r="D260" s="13"/>
      <c r="E260" s="13" t="s">
        <v>556</v>
      </c>
      <c r="F260" s="13" t="s">
        <v>542</v>
      </c>
      <c r="G260" s="13" t="s">
        <v>542</v>
      </c>
      <c r="H260" s="52"/>
      <c r="I260" s="13" t="s">
        <v>543</v>
      </c>
      <c r="J260" s="13" t="s">
        <v>542</v>
      </c>
      <c r="K260" s="41" t="s">
        <v>543</v>
      </c>
      <c r="L260" s="41" t="s">
        <v>542</v>
      </c>
      <c r="M260" s="41" t="s">
        <v>542</v>
      </c>
      <c r="N260" s="41"/>
      <c r="O260" s="43" t="s">
        <v>542</v>
      </c>
      <c r="P260" s="55"/>
      <c r="Q260" s="43"/>
      <c r="R260" s="22"/>
      <c r="S260" s="13"/>
      <c r="T260" s="13"/>
      <c r="U260" s="13"/>
    </row>
    <row r="261" spans="1:21" x14ac:dyDescent="0.3">
      <c r="A261" s="23" t="s">
        <v>28</v>
      </c>
      <c r="B261" s="210">
        <f>SUM(D261:U261)</f>
        <v>8</v>
      </c>
      <c r="C261" s="11">
        <f>B261+49</f>
        <v>57</v>
      </c>
      <c r="D261" s="13"/>
      <c r="E261" s="13"/>
      <c r="F261" s="13">
        <v>1</v>
      </c>
      <c r="G261" s="13">
        <v>1</v>
      </c>
      <c r="H261" s="52"/>
      <c r="I261" s="13">
        <v>1</v>
      </c>
      <c r="J261" s="13">
        <v>1</v>
      </c>
      <c r="K261" s="41">
        <v>1</v>
      </c>
      <c r="L261" s="41">
        <v>1</v>
      </c>
      <c r="M261" s="41">
        <v>1</v>
      </c>
      <c r="N261" s="41"/>
      <c r="O261" s="41">
        <v>1</v>
      </c>
      <c r="P261" s="52"/>
      <c r="Q261" s="41"/>
      <c r="R261" s="13"/>
      <c r="S261" s="13"/>
      <c r="T261" s="13"/>
      <c r="U261" s="13"/>
    </row>
    <row r="262" spans="1:21" x14ac:dyDescent="0.3">
      <c r="A262" s="23" t="s">
        <v>29</v>
      </c>
      <c r="B262" s="210">
        <f>SUM(D262:U262)</f>
        <v>1</v>
      </c>
      <c r="C262" s="11">
        <f>B262+21</f>
        <v>22</v>
      </c>
      <c r="D262" s="13"/>
      <c r="E262" s="13">
        <v>1</v>
      </c>
      <c r="F262" s="13"/>
      <c r="G262" s="13"/>
      <c r="H262" s="52"/>
      <c r="I262" s="13"/>
      <c r="J262" s="13"/>
      <c r="K262" s="41"/>
      <c r="L262" s="41"/>
      <c r="M262" s="41"/>
      <c r="N262" s="41"/>
      <c r="O262" s="41"/>
      <c r="P262" s="52"/>
      <c r="Q262" s="41"/>
      <c r="R262" s="13"/>
      <c r="S262" s="13"/>
      <c r="T262" s="13"/>
      <c r="U262" s="13"/>
    </row>
    <row r="263" spans="1:21" x14ac:dyDescent="0.3">
      <c r="A263" s="23" t="s">
        <v>30</v>
      </c>
      <c r="B263" s="210">
        <f>B261+B262</f>
        <v>9</v>
      </c>
      <c r="C263" s="11">
        <f>C261+C262</f>
        <v>79</v>
      </c>
      <c r="D263" s="13"/>
      <c r="E263" s="13"/>
      <c r="F263" s="13"/>
      <c r="G263" s="13"/>
      <c r="H263" s="52"/>
      <c r="I263" s="13"/>
      <c r="J263" s="13"/>
      <c r="K263" s="41"/>
      <c r="L263" s="41"/>
      <c r="M263" s="41"/>
      <c r="N263" s="41"/>
      <c r="O263" s="41"/>
      <c r="P263" s="52"/>
      <c r="Q263" s="41"/>
      <c r="R263" s="13"/>
      <c r="S263" s="13"/>
      <c r="T263" s="13"/>
      <c r="U263" s="13"/>
    </row>
    <row r="264" spans="1:21" x14ac:dyDescent="0.3">
      <c r="A264" s="23" t="s">
        <v>31</v>
      </c>
      <c r="B264" s="210">
        <f>SUM(D264:U264)</f>
        <v>0</v>
      </c>
      <c r="C264" s="11">
        <f>B264+18</f>
        <v>18</v>
      </c>
      <c r="D264" s="13"/>
      <c r="E264" s="13"/>
      <c r="F264" s="13"/>
      <c r="G264" s="13"/>
      <c r="H264" s="52"/>
      <c r="I264" s="13"/>
      <c r="J264" s="13"/>
      <c r="K264" s="41"/>
      <c r="L264" s="41"/>
      <c r="M264" s="41"/>
      <c r="N264" s="41"/>
      <c r="O264" s="41"/>
      <c r="P264" s="52"/>
      <c r="Q264" s="41"/>
      <c r="R264" s="13"/>
      <c r="S264" s="13"/>
      <c r="T264" s="13"/>
      <c r="U264" s="13"/>
    </row>
    <row r="265" spans="1:21" ht="17" thickBot="1" x14ac:dyDescent="0.35">
      <c r="A265" s="24" t="s">
        <v>32</v>
      </c>
      <c r="B265" s="211">
        <f>SUM(D265:U265)</f>
        <v>0</v>
      </c>
      <c r="C265" s="16">
        <f>B265+92</f>
        <v>92</v>
      </c>
      <c r="D265" s="18"/>
      <c r="E265" s="18"/>
      <c r="F265" s="18"/>
      <c r="G265" s="18"/>
      <c r="H265" s="53"/>
      <c r="I265" s="18"/>
      <c r="J265" s="18"/>
      <c r="K265" s="42"/>
      <c r="L265" s="42"/>
      <c r="M265" s="42"/>
      <c r="N265" s="42"/>
      <c r="O265" s="42"/>
      <c r="P265" s="53"/>
      <c r="Q265" s="42"/>
      <c r="R265" s="18"/>
      <c r="S265" s="18"/>
      <c r="T265" s="18"/>
      <c r="U265" s="18"/>
    </row>
    <row r="266" spans="1:21" ht="21.1" x14ac:dyDescent="0.35">
      <c r="A266" s="20" t="s">
        <v>57</v>
      </c>
      <c r="B266" s="212"/>
      <c r="C266" s="21"/>
      <c r="D266" s="13"/>
      <c r="E266" s="13"/>
      <c r="F266" s="13"/>
      <c r="G266" s="13"/>
      <c r="H266" s="52"/>
      <c r="I266" s="13"/>
      <c r="J266" s="13"/>
      <c r="K266" s="41"/>
      <c r="L266" s="41"/>
      <c r="M266" s="41"/>
      <c r="N266" s="41"/>
      <c r="O266" s="41"/>
      <c r="P266" s="52"/>
      <c r="Q266" s="41"/>
      <c r="R266" s="13"/>
      <c r="S266" s="13"/>
      <c r="T266" s="13"/>
      <c r="U266" s="13"/>
    </row>
    <row r="267" spans="1:21" x14ac:dyDescent="0.3">
      <c r="A267" s="23" t="s">
        <v>28</v>
      </c>
      <c r="B267" s="210">
        <f>SUM(D267:U267)</f>
        <v>0</v>
      </c>
      <c r="C267" s="11">
        <f>B267</f>
        <v>0</v>
      </c>
      <c r="D267" s="13"/>
      <c r="E267" s="13"/>
      <c r="F267" s="13"/>
      <c r="G267" s="13"/>
      <c r="H267" s="52"/>
      <c r="I267" s="13"/>
      <c r="J267" s="13"/>
      <c r="K267" s="41"/>
      <c r="L267" s="41"/>
      <c r="M267" s="41"/>
      <c r="N267" s="41"/>
      <c r="O267" s="41"/>
      <c r="P267" s="52"/>
      <c r="Q267" s="41"/>
      <c r="R267" s="13"/>
      <c r="S267" s="13"/>
      <c r="T267" s="13"/>
      <c r="U267" s="13"/>
    </row>
    <row r="268" spans="1:21" x14ac:dyDescent="0.3">
      <c r="A268" s="23" t="s">
        <v>29</v>
      </c>
      <c r="B268" s="210">
        <f>7+SUM(D268:U268)</f>
        <v>7</v>
      </c>
      <c r="C268" s="11">
        <f t="shared" ref="C268:C271" si="25">B268</f>
        <v>7</v>
      </c>
      <c r="D268" s="13"/>
      <c r="E268" s="13"/>
      <c r="F268" s="13"/>
      <c r="G268" s="13"/>
      <c r="H268" s="52"/>
      <c r="I268" s="13"/>
      <c r="J268" s="13"/>
      <c r="K268" s="41"/>
      <c r="L268" s="41"/>
      <c r="M268" s="41"/>
      <c r="N268" s="41"/>
      <c r="O268" s="41"/>
      <c r="P268" s="52"/>
      <c r="Q268" s="41"/>
      <c r="R268" s="13"/>
      <c r="S268" s="13"/>
      <c r="T268" s="13"/>
      <c r="U268" s="13"/>
    </row>
    <row r="269" spans="1:21" x14ac:dyDescent="0.3">
      <c r="A269" s="23" t="s">
        <v>30</v>
      </c>
      <c r="B269" s="210">
        <f>B267+B268</f>
        <v>7</v>
      </c>
      <c r="C269" s="11">
        <f t="shared" si="25"/>
        <v>7</v>
      </c>
      <c r="D269" s="13"/>
      <c r="E269" s="13"/>
      <c r="F269" s="13"/>
      <c r="G269" s="13"/>
      <c r="H269" s="52"/>
      <c r="I269" s="13"/>
      <c r="J269" s="13"/>
      <c r="K269" s="41"/>
      <c r="L269" s="41"/>
      <c r="M269" s="41"/>
      <c r="N269" s="41"/>
      <c r="O269" s="41"/>
      <c r="P269" s="52"/>
      <c r="Q269" s="41"/>
      <c r="R269" s="13"/>
      <c r="S269" s="13"/>
      <c r="T269" s="13"/>
      <c r="U269" s="13"/>
    </row>
    <row r="270" spans="1:21" x14ac:dyDescent="0.3">
      <c r="A270" s="23" t="s">
        <v>31</v>
      </c>
      <c r="B270" s="210">
        <f>SUM(D270:U270)</f>
        <v>0</v>
      </c>
      <c r="C270" s="11">
        <f t="shared" si="25"/>
        <v>0</v>
      </c>
      <c r="D270" s="13"/>
      <c r="E270" s="13"/>
      <c r="F270" s="13"/>
      <c r="G270" s="13"/>
      <c r="H270" s="52"/>
      <c r="I270" s="13"/>
      <c r="J270" s="13"/>
      <c r="K270" s="41"/>
      <c r="L270" s="41"/>
      <c r="M270" s="41"/>
      <c r="N270" s="41"/>
      <c r="O270" s="41"/>
      <c r="P270" s="52"/>
      <c r="Q270" s="41"/>
      <c r="R270" s="13"/>
      <c r="S270" s="13"/>
      <c r="T270" s="13"/>
      <c r="U270" s="13"/>
    </row>
    <row r="271" spans="1:21" ht="17" thickBot="1" x14ac:dyDescent="0.35">
      <c r="A271" s="24" t="s">
        <v>32</v>
      </c>
      <c r="B271" s="211">
        <f>SUM(D271:U271)</f>
        <v>0</v>
      </c>
      <c r="C271" s="11">
        <f t="shared" si="25"/>
        <v>0</v>
      </c>
      <c r="D271" s="18"/>
      <c r="E271" s="18"/>
      <c r="F271" s="18"/>
      <c r="G271" s="18"/>
      <c r="H271" s="53"/>
      <c r="I271" s="18"/>
      <c r="J271" s="18"/>
      <c r="K271" s="42"/>
      <c r="L271" s="42"/>
      <c r="M271" s="42"/>
      <c r="N271" s="42"/>
      <c r="O271" s="41"/>
      <c r="P271" s="52"/>
      <c r="Q271" s="41"/>
      <c r="R271" s="13"/>
      <c r="S271" s="13"/>
      <c r="T271" s="13"/>
      <c r="U271" s="13"/>
    </row>
    <row r="272" spans="1:21" ht="21.1" x14ac:dyDescent="0.35">
      <c r="A272" s="4" t="s">
        <v>709</v>
      </c>
      <c r="B272" s="209"/>
      <c r="C272" s="29"/>
      <c r="D272" s="22"/>
      <c r="E272" s="22"/>
      <c r="F272" s="22"/>
      <c r="G272" s="22"/>
      <c r="H272" s="55"/>
      <c r="I272" s="22"/>
      <c r="J272" s="22"/>
      <c r="K272" s="43"/>
      <c r="L272" s="43"/>
      <c r="M272" s="43"/>
      <c r="N272" s="43" t="s">
        <v>556</v>
      </c>
      <c r="O272" s="43"/>
      <c r="P272" s="55"/>
      <c r="Q272" s="43"/>
      <c r="R272" s="22"/>
      <c r="S272" s="22"/>
      <c r="T272" s="22"/>
      <c r="U272" s="22"/>
    </row>
    <row r="273" spans="1:21" x14ac:dyDescent="0.3">
      <c r="A273" s="10" t="s">
        <v>28</v>
      </c>
      <c r="B273" s="210">
        <f>SUM(D273:U273)</f>
        <v>0</v>
      </c>
      <c r="C273" s="11">
        <f>B273</f>
        <v>0</v>
      </c>
      <c r="D273" s="13"/>
      <c r="E273" s="13"/>
      <c r="F273" s="13"/>
      <c r="G273" s="13"/>
      <c r="H273" s="52"/>
      <c r="I273" s="13"/>
      <c r="J273" s="13"/>
      <c r="K273" s="41"/>
      <c r="L273" s="41"/>
      <c r="M273" s="41"/>
      <c r="N273" s="41"/>
      <c r="O273" s="41"/>
      <c r="P273" s="52"/>
      <c r="Q273" s="41"/>
      <c r="R273" s="13"/>
      <c r="S273" s="13"/>
      <c r="T273" s="13"/>
      <c r="U273" s="13"/>
    </row>
    <row r="274" spans="1:21" x14ac:dyDescent="0.3">
      <c r="A274" s="10" t="s">
        <v>29</v>
      </c>
      <c r="B274" s="210">
        <f>SUM(D274:U274)</f>
        <v>1</v>
      </c>
      <c r="C274" s="11">
        <f t="shared" ref="C274:C277" si="26">B274</f>
        <v>1</v>
      </c>
      <c r="D274" s="13"/>
      <c r="E274" s="13"/>
      <c r="F274" s="13"/>
      <c r="G274" s="13"/>
      <c r="H274" s="52"/>
      <c r="I274" s="13"/>
      <c r="J274" s="13"/>
      <c r="K274" s="41"/>
      <c r="L274" s="41"/>
      <c r="M274" s="41"/>
      <c r="N274" s="41">
        <v>1</v>
      </c>
      <c r="O274" s="41"/>
      <c r="P274" s="52"/>
      <c r="Q274" s="41"/>
      <c r="R274" s="13"/>
      <c r="S274" s="13"/>
      <c r="T274" s="13"/>
      <c r="U274" s="13"/>
    </row>
    <row r="275" spans="1:21" x14ac:dyDescent="0.3">
      <c r="A275" s="10" t="s">
        <v>30</v>
      </c>
      <c r="B275" s="210">
        <f>B273+B274</f>
        <v>1</v>
      </c>
      <c r="C275" s="11">
        <f t="shared" si="26"/>
        <v>1</v>
      </c>
      <c r="D275" s="13"/>
      <c r="E275" s="13"/>
      <c r="F275" s="13"/>
      <c r="G275" s="13"/>
      <c r="H275" s="52"/>
      <c r="I275" s="13"/>
      <c r="J275" s="13"/>
      <c r="K275" s="41"/>
      <c r="L275" s="41"/>
      <c r="M275" s="41"/>
      <c r="N275" s="41"/>
      <c r="O275" s="41"/>
      <c r="P275" s="52"/>
      <c r="Q275" s="41"/>
      <c r="R275" s="13"/>
      <c r="S275" s="13"/>
      <c r="T275" s="13"/>
      <c r="U275" s="13"/>
    </row>
    <row r="276" spans="1:21" x14ac:dyDescent="0.3">
      <c r="A276" s="10" t="s">
        <v>31</v>
      </c>
      <c r="B276" s="210">
        <f>SUM(D276:U276)</f>
        <v>0</v>
      </c>
      <c r="C276" s="11">
        <f t="shared" si="26"/>
        <v>0</v>
      </c>
      <c r="D276" s="13"/>
      <c r="E276" s="13"/>
      <c r="F276" s="13"/>
      <c r="G276" s="13"/>
      <c r="H276" s="52"/>
      <c r="I276" s="13"/>
      <c r="J276" s="13"/>
      <c r="K276" s="41"/>
      <c r="L276" s="41"/>
      <c r="M276" s="41"/>
      <c r="N276" s="41"/>
      <c r="O276" s="41"/>
      <c r="P276" s="52"/>
      <c r="Q276" s="41"/>
      <c r="R276" s="13"/>
      <c r="S276" s="13"/>
      <c r="T276" s="13"/>
      <c r="U276" s="13"/>
    </row>
    <row r="277" spans="1:21" ht="17" thickBot="1" x14ac:dyDescent="0.35">
      <c r="A277" s="15" t="s">
        <v>32</v>
      </c>
      <c r="B277" s="211">
        <f>SUM(D277:U277)</f>
        <v>0</v>
      </c>
      <c r="C277" s="11">
        <f t="shared" si="26"/>
        <v>0</v>
      </c>
      <c r="D277" s="18"/>
      <c r="E277" s="18"/>
      <c r="F277" s="18"/>
      <c r="G277" s="18"/>
      <c r="H277" s="53"/>
      <c r="I277" s="18"/>
      <c r="J277" s="18"/>
      <c r="K277" s="42"/>
      <c r="L277" s="42"/>
      <c r="M277" s="42"/>
      <c r="N277" s="42"/>
      <c r="O277" s="42"/>
      <c r="P277" s="53"/>
      <c r="Q277" s="42"/>
      <c r="R277" s="18"/>
      <c r="S277" s="18"/>
      <c r="T277" s="18"/>
      <c r="U277" s="18"/>
    </row>
    <row r="278" spans="1:21" ht="21.1" x14ac:dyDescent="0.35">
      <c r="A278" s="4" t="s">
        <v>58</v>
      </c>
      <c r="B278" s="209"/>
      <c r="C278" s="29"/>
      <c r="D278" s="22" t="s">
        <v>541</v>
      </c>
      <c r="E278" s="22" t="s">
        <v>541</v>
      </c>
      <c r="F278" s="22" t="s">
        <v>541</v>
      </c>
      <c r="G278" s="22" t="s">
        <v>541</v>
      </c>
      <c r="H278" s="55"/>
      <c r="I278" s="22" t="s">
        <v>551</v>
      </c>
      <c r="J278" s="22" t="s">
        <v>551</v>
      </c>
      <c r="K278" s="43" t="s">
        <v>541</v>
      </c>
      <c r="L278" s="43"/>
      <c r="M278" s="43" t="s">
        <v>541</v>
      </c>
      <c r="N278" s="43"/>
      <c r="O278" s="43" t="s">
        <v>541</v>
      </c>
      <c r="P278" s="55"/>
      <c r="Q278" s="43" t="s">
        <v>551</v>
      </c>
      <c r="R278" s="22" t="s">
        <v>541</v>
      </c>
      <c r="S278" s="22" t="s">
        <v>541</v>
      </c>
      <c r="T278" s="22" t="s">
        <v>541</v>
      </c>
      <c r="U278" s="22" t="s">
        <v>595</v>
      </c>
    </row>
    <row r="279" spans="1:21" x14ac:dyDescent="0.3">
      <c r="A279" s="10" t="s">
        <v>28</v>
      </c>
      <c r="B279" s="210">
        <f>13+SUM(D279:U279)</f>
        <v>23</v>
      </c>
      <c r="C279" s="11">
        <f>27+B279</f>
        <v>50</v>
      </c>
      <c r="D279" s="13">
        <v>1</v>
      </c>
      <c r="E279" s="13">
        <v>1</v>
      </c>
      <c r="F279" s="13">
        <v>1</v>
      </c>
      <c r="G279" s="13">
        <v>1</v>
      </c>
      <c r="H279" s="52"/>
      <c r="I279" s="13"/>
      <c r="J279" s="13"/>
      <c r="K279" s="41">
        <v>1</v>
      </c>
      <c r="L279" s="41"/>
      <c r="M279" s="41">
        <v>1</v>
      </c>
      <c r="N279" s="41"/>
      <c r="O279" s="41">
        <v>1</v>
      </c>
      <c r="P279" s="52"/>
      <c r="Q279" s="41"/>
      <c r="R279" s="13">
        <v>1</v>
      </c>
      <c r="S279" s="13">
        <v>1</v>
      </c>
      <c r="T279" s="13">
        <v>1</v>
      </c>
      <c r="U279" s="13"/>
    </row>
    <row r="280" spans="1:21" x14ac:dyDescent="0.3">
      <c r="A280" s="10" t="s">
        <v>29</v>
      </c>
      <c r="B280" s="210">
        <f>1+SUM(D280:U280)</f>
        <v>5</v>
      </c>
      <c r="C280" s="11">
        <f>42+B280</f>
        <v>47</v>
      </c>
      <c r="D280" s="13"/>
      <c r="E280" s="13"/>
      <c r="F280" s="13"/>
      <c r="G280" s="13"/>
      <c r="H280" s="52"/>
      <c r="I280" s="13">
        <v>1</v>
      </c>
      <c r="J280" s="13">
        <v>1</v>
      </c>
      <c r="K280" s="41"/>
      <c r="L280" s="41"/>
      <c r="M280" s="41"/>
      <c r="N280" s="41"/>
      <c r="O280" s="41"/>
      <c r="P280" s="52"/>
      <c r="Q280" s="41">
        <v>1</v>
      </c>
      <c r="R280" s="13"/>
      <c r="S280" s="13"/>
      <c r="T280" s="13"/>
      <c r="U280" s="13">
        <v>1</v>
      </c>
    </row>
    <row r="281" spans="1:21" x14ac:dyDescent="0.3">
      <c r="A281" s="10" t="s">
        <v>30</v>
      </c>
      <c r="B281" s="210">
        <f>B279+B280</f>
        <v>28</v>
      </c>
      <c r="C281" s="11">
        <f>C279+C280</f>
        <v>97</v>
      </c>
      <c r="D281" s="13"/>
      <c r="E281" s="13"/>
      <c r="F281" s="13"/>
      <c r="G281" s="13"/>
      <c r="H281" s="52"/>
      <c r="I281" s="13"/>
      <c r="J281" s="13"/>
      <c r="K281" s="41"/>
      <c r="L281" s="41"/>
      <c r="M281" s="41"/>
      <c r="N281" s="41"/>
      <c r="O281" s="41"/>
      <c r="P281" s="52"/>
      <c r="Q281" s="41"/>
      <c r="R281" s="13"/>
      <c r="S281" s="13"/>
      <c r="T281" s="13"/>
      <c r="U281" s="13"/>
    </row>
    <row r="282" spans="1:21" x14ac:dyDescent="0.3">
      <c r="A282" s="10" t="s">
        <v>31</v>
      </c>
      <c r="B282" s="210">
        <f>2+SUM(D282:U282)</f>
        <v>5</v>
      </c>
      <c r="C282" s="11">
        <f>9+B282</f>
        <v>14</v>
      </c>
      <c r="D282" s="13"/>
      <c r="E282" s="13"/>
      <c r="F282" s="13"/>
      <c r="G282" s="13"/>
      <c r="H282" s="52"/>
      <c r="I282" s="13">
        <v>1</v>
      </c>
      <c r="J282" s="13">
        <v>1</v>
      </c>
      <c r="K282" s="41"/>
      <c r="L282" s="41"/>
      <c r="M282" s="41"/>
      <c r="N282" s="41"/>
      <c r="O282" s="41"/>
      <c r="P282" s="52"/>
      <c r="Q282" s="41"/>
      <c r="R282" s="13">
        <v>1</v>
      </c>
      <c r="S282" s="13"/>
      <c r="T282" s="13"/>
      <c r="U282" s="13"/>
    </row>
    <row r="283" spans="1:21" ht="17" thickBot="1" x14ac:dyDescent="0.35">
      <c r="A283" s="15" t="s">
        <v>32</v>
      </c>
      <c r="B283" s="211">
        <f>10+SUM(D283:U283)</f>
        <v>25</v>
      </c>
      <c r="C283" s="16">
        <f>47+B283</f>
        <v>72</v>
      </c>
      <c r="D283" s="18"/>
      <c r="E283" s="18"/>
      <c r="F283" s="18"/>
      <c r="G283" s="18"/>
      <c r="H283" s="53"/>
      <c r="I283" s="18">
        <v>5</v>
      </c>
      <c r="J283" s="18">
        <v>5</v>
      </c>
      <c r="K283" s="42"/>
      <c r="L283" s="42"/>
      <c r="M283" s="42"/>
      <c r="N283" s="42"/>
      <c r="O283" s="42"/>
      <c r="P283" s="53"/>
      <c r="Q283" s="42"/>
      <c r="R283" s="18">
        <v>5</v>
      </c>
      <c r="S283" s="18"/>
      <c r="T283" s="18"/>
      <c r="U283" s="18"/>
    </row>
    <row r="284" spans="1:21" ht="21.1" x14ac:dyDescent="0.35">
      <c r="A284" s="4" t="s">
        <v>567</v>
      </c>
      <c r="B284" s="209"/>
      <c r="C284" s="29"/>
      <c r="D284" s="22" t="s">
        <v>568</v>
      </c>
      <c r="E284" s="22" t="s">
        <v>551</v>
      </c>
      <c r="F284" s="22" t="s">
        <v>551</v>
      </c>
      <c r="G284" s="22" t="s">
        <v>551</v>
      </c>
      <c r="H284" s="55"/>
      <c r="I284" s="22" t="s">
        <v>551</v>
      </c>
      <c r="J284" s="22" t="s">
        <v>551</v>
      </c>
      <c r="K284" s="43" t="s">
        <v>551</v>
      </c>
      <c r="L284" s="43" t="s">
        <v>551</v>
      </c>
      <c r="M284" s="43" t="s">
        <v>551</v>
      </c>
      <c r="N284" s="43" t="s">
        <v>670</v>
      </c>
      <c r="O284" s="43" t="s">
        <v>551</v>
      </c>
      <c r="P284" s="55"/>
      <c r="Q284" s="43" t="s">
        <v>551</v>
      </c>
      <c r="R284" s="22" t="s">
        <v>551</v>
      </c>
      <c r="S284" s="22" t="s">
        <v>551</v>
      </c>
      <c r="T284" s="22" t="s">
        <v>551</v>
      </c>
      <c r="U284" s="22" t="s">
        <v>543</v>
      </c>
    </row>
    <row r="285" spans="1:21" x14ac:dyDescent="0.3">
      <c r="A285" s="10" t="s">
        <v>28</v>
      </c>
      <c r="B285" s="210">
        <f>SUM(D285:U285)</f>
        <v>3</v>
      </c>
      <c r="C285" s="11">
        <f>B285</f>
        <v>3</v>
      </c>
      <c r="D285" s="13">
        <v>1</v>
      </c>
      <c r="E285" s="13"/>
      <c r="F285" s="13"/>
      <c r="G285" s="13"/>
      <c r="H285" s="52"/>
      <c r="I285" s="13"/>
      <c r="J285" s="13"/>
      <c r="K285" s="41"/>
      <c r="L285" s="41"/>
      <c r="M285" s="41"/>
      <c r="N285" s="41">
        <v>1</v>
      </c>
      <c r="O285" s="41"/>
      <c r="P285" s="52"/>
      <c r="Q285" s="41"/>
      <c r="R285" s="13"/>
      <c r="S285" s="13"/>
      <c r="T285" s="13"/>
      <c r="U285" s="13">
        <v>1</v>
      </c>
    </row>
    <row r="286" spans="1:21" x14ac:dyDescent="0.3">
      <c r="A286" s="10" t="s">
        <v>29</v>
      </c>
      <c r="B286" s="210">
        <f>SUM(D286:U286)</f>
        <v>13</v>
      </c>
      <c r="C286" s="11">
        <f t="shared" ref="C286:C289" si="27">B286</f>
        <v>13</v>
      </c>
      <c r="D286" s="13"/>
      <c r="E286" s="13">
        <v>1</v>
      </c>
      <c r="F286" s="13">
        <v>1</v>
      </c>
      <c r="G286" s="13">
        <v>1</v>
      </c>
      <c r="H286" s="52"/>
      <c r="I286" s="13">
        <v>1</v>
      </c>
      <c r="J286" s="13">
        <v>1</v>
      </c>
      <c r="K286" s="41">
        <v>1</v>
      </c>
      <c r="L286" s="41">
        <v>1</v>
      </c>
      <c r="M286" s="41">
        <v>1</v>
      </c>
      <c r="N286" s="41"/>
      <c r="O286" s="41">
        <v>1</v>
      </c>
      <c r="P286" s="52"/>
      <c r="Q286" s="41">
        <v>1</v>
      </c>
      <c r="R286" s="13">
        <v>1</v>
      </c>
      <c r="S286" s="13">
        <v>1</v>
      </c>
      <c r="T286" s="13">
        <v>1</v>
      </c>
      <c r="U286" s="13"/>
    </row>
    <row r="287" spans="1:21" x14ac:dyDescent="0.3">
      <c r="A287" s="10" t="s">
        <v>30</v>
      </c>
      <c r="B287" s="210">
        <f>B285+B286</f>
        <v>16</v>
      </c>
      <c r="C287" s="11">
        <f t="shared" si="27"/>
        <v>16</v>
      </c>
      <c r="D287" s="13"/>
      <c r="E287" s="13"/>
      <c r="F287" s="13"/>
      <c r="G287" s="13"/>
      <c r="H287" s="52"/>
      <c r="I287" s="13"/>
      <c r="J287" s="13"/>
      <c r="K287" s="41"/>
      <c r="L287" s="41"/>
      <c r="M287" s="41"/>
      <c r="N287" s="41"/>
      <c r="O287" s="41"/>
      <c r="P287" s="52"/>
      <c r="Q287" s="41"/>
      <c r="R287" s="13"/>
      <c r="S287" s="13"/>
      <c r="T287" s="13"/>
      <c r="U287" s="13"/>
    </row>
    <row r="288" spans="1:21" x14ac:dyDescent="0.3">
      <c r="A288" s="10" t="s">
        <v>31</v>
      </c>
      <c r="B288" s="210">
        <f>SUM(D288:U288)</f>
        <v>2</v>
      </c>
      <c r="C288" s="11">
        <f t="shared" si="27"/>
        <v>2</v>
      </c>
      <c r="D288" s="13"/>
      <c r="E288" s="13"/>
      <c r="F288" s="13"/>
      <c r="G288" s="13"/>
      <c r="H288" s="52"/>
      <c r="I288" s="13"/>
      <c r="J288" s="13"/>
      <c r="K288" s="41"/>
      <c r="L288" s="41">
        <v>1</v>
      </c>
      <c r="M288" s="41"/>
      <c r="N288" s="41">
        <v>1</v>
      </c>
      <c r="O288" s="41"/>
      <c r="P288" s="52"/>
      <c r="Q288" s="41"/>
      <c r="R288" s="13"/>
      <c r="S288" s="13"/>
      <c r="T288" s="13"/>
      <c r="U288" s="13"/>
    </row>
    <row r="289" spans="1:21" ht="17" thickBot="1" x14ac:dyDescent="0.35">
      <c r="A289" s="15" t="s">
        <v>32</v>
      </c>
      <c r="B289" s="211">
        <f>SUM(D289:U289)</f>
        <v>10</v>
      </c>
      <c r="C289" s="16">
        <f t="shared" si="27"/>
        <v>10</v>
      </c>
      <c r="D289" s="18"/>
      <c r="E289" s="18"/>
      <c r="F289" s="18"/>
      <c r="G289" s="18"/>
      <c r="H289" s="53"/>
      <c r="I289" s="18"/>
      <c r="J289" s="18"/>
      <c r="K289" s="42"/>
      <c r="L289" s="42">
        <v>5</v>
      </c>
      <c r="M289" s="42"/>
      <c r="N289" s="42">
        <v>5</v>
      </c>
      <c r="O289" s="42"/>
      <c r="P289" s="53"/>
      <c r="Q289" s="42"/>
      <c r="R289" s="18"/>
      <c r="S289" s="18"/>
      <c r="T289" s="18"/>
      <c r="U289" s="18"/>
    </row>
    <row r="290" spans="1:21" ht="21.1" x14ac:dyDescent="0.35">
      <c r="A290" s="20" t="s">
        <v>59</v>
      </c>
      <c r="B290" s="212"/>
      <c r="C290" s="21"/>
      <c r="D290" s="13"/>
      <c r="E290" s="13"/>
      <c r="F290" s="13"/>
      <c r="G290" s="13"/>
      <c r="H290" s="52"/>
      <c r="I290" s="13"/>
      <c r="J290" s="13"/>
      <c r="K290" s="41"/>
      <c r="L290" s="41"/>
      <c r="M290" s="41"/>
      <c r="N290" s="41"/>
      <c r="O290" s="43"/>
      <c r="P290" s="55"/>
      <c r="Q290" s="43"/>
      <c r="R290" s="22"/>
      <c r="S290" s="22"/>
      <c r="T290" s="22"/>
      <c r="U290" s="22"/>
    </row>
    <row r="291" spans="1:21" x14ac:dyDescent="0.3">
      <c r="A291" s="23" t="s">
        <v>28</v>
      </c>
      <c r="B291" s="210">
        <f>3+SUM(D291:U291)</f>
        <v>3</v>
      </c>
      <c r="C291" s="11">
        <f>B291</f>
        <v>3</v>
      </c>
      <c r="D291" s="13"/>
      <c r="E291" s="13"/>
      <c r="F291" s="13"/>
      <c r="G291" s="13"/>
      <c r="H291" s="52"/>
      <c r="I291" s="13"/>
      <c r="J291" s="13"/>
      <c r="K291" s="41"/>
      <c r="L291" s="41"/>
      <c r="M291" s="41"/>
      <c r="N291" s="41"/>
      <c r="O291" s="41"/>
      <c r="P291" s="52"/>
      <c r="Q291" s="41"/>
      <c r="R291" s="13"/>
      <c r="S291" s="13"/>
      <c r="T291" s="13"/>
      <c r="U291" s="13"/>
    </row>
    <row r="292" spans="1:21" x14ac:dyDescent="0.3">
      <c r="A292" s="23" t="s">
        <v>29</v>
      </c>
      <c r="B292" s="210">
        <f>8+SUM(D292:U292)</f>
        <v>8</v>
      </c>
      <c r="C292" s="11">
        <f t="shared" ref="C292:C295" si="28">B292</f>
        <v>8</v>
      </c>
      <c r="D292" s="13"/>
      <c r="E292" s="13"/>
      <c r="F292" s="13"/>
      <c r="G292" s="13"/>
      <c r="H292" s="52"/>
      <c r="I292" s="13"/>
      <c r="J292" s="13"/>
      <c r="K292" s="41"/>
      <c r="L292" s="41"/>
      <c r="M292" s="41"/>
      <c r="N292" s="41"/>
      <c r="O292" s="41"/>
      <c r="P292" s="52"/>
      <c r="Q292" s="41"/>
      <c r="R292" s="13"/>
      <c r="S292" s="13"/>
      <c r="T292" s="13"/>
      <c r="U292" s="13"/>
    </row>
    <row r="293" spans="1:21" x14ac:dyDescent="0.3">
      <c r="A293" s="23" t="s">
        <v>30</v>
      </c>
      <c r="B293" s="210">
        <f>B291+B292</f>
        <v>11</v>
      </c>
      <c r="C293" s="11">
        <f t="shared" si="28"/>
        <v>11</v>
      </c>
      <c r="D293" s="13"/>
      <c r="E293" s="13"/>
      <c r="F293" s="13"/>
      <c r="G293" s="13"/>
      <c r="H293" s="52"/>
      <c r="I293" s="13"/>
      <c r="J293" s="13"/>
      <c r="K293" s="41"/>
      <c r="L293" s="41"/>
      <c r="M293" s="41"/>
      <c r="N293" s="41"/>
      <c r="O293" s="41"/>
      <c r="P293" s="52"/>
      <c r="Q293" s="41"/>
      <c r="R293" s="13"/>
      <c r="S293" s="13"/>
      <c r="T293" s="13"/>
      <c r="U293" s="13"/>
    </row>
    <row r="294" spans="1:21" x14ac:dyDescent="0.3">
      <c r="A294" s="23" t="s">
        <v>31</v>
      </c>
      <c r="B294" s="210">
        <f>SUM(D294:U294)</f>
        <v>0</v>
      </c>
      <c r="C294" s="11">
        <f t="shared" si="28"/>
        <v>0</v>
      </c>
      <c r="D294" s="13"/>
      <c r="E294" s="13"/>
      <c r="F294" s="13"/>
      <c r="G294" s="13"/>
      <c r="H294" s="52"/>
      <c r="I294" s="13"/>
      <c r="J294" s="13"/>
      <c r="K294" s="41"/>
      <c r="L294" s="41"/>
      <c r="M294" s="41"/>
      <c r="N294" s="41"/>
      <c r="O294" s="41"/>
      <c r="P294" s="52"/>
      <c r="Q294" s="41"/>
      <c r="R294" s="13"/>
      <c r="S294" s="13"/>
      <c r="T294" s="13"/>
      <c r="U294" s="13"/>
    </row>
    <row r="295" spans="1:21" ht="17" thickBot="1" x14ac:dyDescent="0.35">
      <c r="A295" s="24" t="s">
        <v>32</v>
      </c>
      <c r="B295" s="211">
        <f>SUM(D295:U295)</f>
        <v>0</v>
      </c>
      <c r="C295" s="16">
        <f t="shared" si="28"/>
        <v>0</v>
      </c>
      <c r="D295" s="18"/>
      <c r="E295" s="18"/>
      <c r="F295" s="18"/>
      <c r="G295" s="18"/>
      <c r="H295" s="53"/>
      <c r="I295" s="18"/>
      <c r="J295" s="18"/>
      <c r="K295" s="42"/>
      <c r="L295" s="42"/>
      <c r="M295" s="42"/>
      <c r="N295" s="42"/>
      <c r="O295" s="42"/>
      <c r="P295" s="53"/>
      <c r="Q295" s="42"/>
      <c r="R295" s="18"/>
      <c r="S295" s="18"/>
      <c r="T295" s="18"/>
      <c r="U295" s="18"/>
    </row>
    <row r="296" spans="1:21" ht="21.1" x14ac:dyDescent="0.35">
      <c r="A296" s="20" t="s">
        <v>60</v>
      </c>
      <c r="B296" s="212"/>
      <c r="C296" s="21"/>
      <c r="D296" s="13" t="s">
        <v>551</v>
      </c>
      <c r="E296" s="13"/>
      <c r="F296" s="13"/>
      <c r="G296" s="13"/>
      <c r="H296" s="52"/>
      <c r="I296" s="13"/>
      <c r="J296" s="13"/>
      <c r="K296" s="41"/>
      <c r="L296" s="41"/>
      <c r="M296" s="41"/>
      <c r="N296" s="41"/>
      <c r="O296" s="41"/>
      <c r="P296" s="52"/>
      <c r="Q296" s="41"/>
      <c r="R296" s="13"/>
      <c r="S296" s="13"/>
      <c r="T296" s="13"/>
      <c r="U296" s="13"/>
    </row>
    <row r="297" spans="1:21" x14ac:dyDescent="0.3">
      <c r="A297" s="23" t="s">
        <v>28</v>
      </c>
      <c r="B297" s="210">
        <f>4+SUM(D297:U297)</f>
        <v>4</v>
      </c>
      <c r="C297" s="11">
        <f>B297</f>
        <v>4</v>
      </c>
      <c r="D297" s="13"/>
      <c r="E297" s="13"/>
      <c r="F297" s="13"/>
      <c r="G297" s="13"/>
      <c r="H297" s="52"/>
      <c r="I297" s="13"/>
      <c r="J297" s="13"/>
      <c r="K297" s="41"/>
      <c r="L297" s="41"/>
      <c r="M297" s="41"/>
      <c r="N297" s="41"/>
      <c r="O297" s="41"/>
      <c r="P297" s="52"/>
      <c r="Q297" s="41"/>
      <c r="R297" s="13"/>
      <c r="S297" s="13"/>
      <c r="T297" s="13"/>
      <c r="U297" s="13"/>
    </row>
    <row r="298" spans="1:21" x14ac:dyDescent="0.3">
      <c r="A298" s="23" t="s">
        <v>29</v>
      </c>
      <c r="B298" s="210">
        <f>1+SUM(D298:U298)</f>
        <v>2</v>
      </c>
      <c r="C298" s="11">
        <f t="shared" ref="C298:C301" si="29">B298</f>
        <v>2</v>
      </c>
      <c r="D298" s="13">
        <v>1</v>
      </c>
      <c r="E298" s="13"/>
      <c r="F298" s="13"/>
      <c r="G298" s="13"/>
      <c r="H298" s="52"/>
      <c r="I298" s="13"/>
      <c r="J298" s="13"/>
      <c r="K298" s="41"/>
      <c r="L298" s="41"/>
      <c r="M298" s="41"/>
      <c r="N298" s="41"/>
      <c r="O298" s="41"/>
      <c r="P298" s="52"/>
      <c r="Q298" s="41"/>
      <c r="R298" s="13"/>
      <c r="S298" s="13"/>
      <c r="T298" s="13"/>
      <c r="U298" s="13"/>
    </row>
    <row r="299" spans="1:21" x14ac:dyDescent="0.3">
      <c r="A299" s="23" t="s">
        <v>30</v>
      </c>
      <c r="B299" s="210">
        <f>B297+B298</f>
        <v>6</v>
      </c>
      <c r="C299" s="11">
        <f t="shared" si="29"/>
        <v>6</v>
      </c>
      <c r="D299" s="13"/>
      <c r="E299" s="13"/>
      <c r="F299" s="13"/>
      <c r="G299" s="13"/>
      <c r="H299" s="52"/>
      <c r="I299" s="13"/>
      <c r="J299" s="13"/>
      <c r="K299" s="41"/>
      <c r="L299" s="41"/>
      <c r="M299" s="41"/>
      <c r="N299" s="41"/>
      <c r="O299" s="41"/>
      <c r="P299" s="52"/>
      <c r="Q299" s="41"/>
      <c r="R299" s="13"/>
      <c r="S299" s="13"/>
      <c r="T299" s="13"/>
      <c r="U299" s="13"/>
    </row>
    <row r="300" spans="1:21" x14ac:dyDescent="0.3">
      <c r="A300" s="23" t="s">
        <v>31</v>
      </c>
      <c r="B300" s="210">
        <f>SUM(D300:U300)</f>
        <v>0</v>
      </c>
      <c r="C300" s="11">
        <f t="shared" si="29"/>
        <v>0</v>
      </c>
      <c r="D300" s="13"/>
      <c r="E300" s="13"/>
      <c r="F300" s="13"/>
      <c r="G300" s="13"/>
      <c r="H300" s="52"/>
      <c r="I300" s="13"/>
      <c r="J300" s="13"/>
      <c r="K300" s="41"/>
      <c r="L300" s="41"/>
      <c r="M300" s="41"/>
      <c r="N300" s="41"/>
      <c r="O300" s="41"/>
      <c r="P300" s="52"/>
      <c r="Q300" s="41"/>
      <c r="R300" s="13"/>
      <c r="S300" s="13"/>
      <c r="T300" s="13"/>
      <c r="U300" s="13"/>
    </row>
    <row r="301" spans="1:21" ht="17" thickBot="1" x14ac:dyDescent="0.35">
      <c r="A301" s="24" t="s">
        <v>32</v>
      </c>
      <c r="B301" s="211">
        <f>SUM(D301:U301)</f>
        <v>0</v>
      </c>
      <c r="C301" s="16">
        <f t="shared" si="29"/>
        <v>0</v>
      </c>
      <c r="D301" s="18"/>
      <c r="E301" s="18"/>
      <c r="F301" s="18"/>
      <c r="G301" s="18"/>
      <c r="H301" s="53"/>
      <c r="I301" s="18"/>
      <c r="J301" s="18"/>
      <c r="K301" s="42"/>
      <c r="L301" s="42"/>
      <c r="M301" s="42"/>
      <c r="N301" s="42"/>
      <c r="O301" s="42"/>
      <c r="P301" s="53"/>
      <c r="Q301" s="42"/>
      <c r="R301" s="18"/>
      <c r="S301" s="18"/>
      <c r="T301" s="18"/>
      <c r="U301" s="18"/>
    </row>
    <row r="302" spans="1:21" ht="21.1" x14ac:dyDescent="0.35">
      <c r="A302" s="4" t="s">
        <v>61</v>
      </c>
      <c r="B302" s="209"/>
      <c r="C302" s="29"/>
      <c r="D302" s="22"/>
      <c r="E302" s="22" t="s">
        <v>543</v>
      </c>
      <c r="F302" s="22" t="s">
        <v>543</v>
      </c>
      <c r="G302" s="22" t="s">
        <v>543</v>
      </c>
      <c r="H302" s="55"/>
      <c r="I302" s="22"/>
      <c r="J302" s="22" t="s">
        <v>543</v>
      </c>
      <c r="K302" s="43"/>
      <c r="L302" s="43" t="s">
        <v>543</v>
      </c>
      <c r="M302" s="43" t="s">
        <v>543</v>
      </c>
      <c r="N302" s="43"/>
      <c r="O302" s="43" t="s">
        <v>670</v>
      </c>
      <c r="P302" s="55"/>
      <c r="Q302" s="43" t="s">
        <v>543</v>
      </c>
      <c r="R302" s="22" t="s">
        <v>543</v>
      </c>
      <c r="S302" s="22" t="s">
        <v>543</v>
      </c>
      <c r="T302" s="22" t="s">
        <v>543</v>
      </c>
      <c r="U302" s="22" t="s">
        <v>551</v>
      </c>
    </row>
    <row r="303" spans="1:21" x14ac:dyDescent="0.3">
      <c r="A303" s="10" t="s">
        <v>28</v>
      </c>
      <c r="B303" s="210">
        <f>9+SUM(D303:U303)</f>
        <v>20</v>
      </c>
      <c r="C303" s="11">
        <f>B303</f>
        <v>20</v>
      </c>
      <c r="D303" s="13"/>
      <c r="E303" s="13">
        <v>1</v>
      </c>
      <c r="F303" s="13">
        <v>1</v>
      </c>
      <c r="G303" s="13">
        <v>1</v>
      </c>
      <c r="H303" s="52"/>
      <c r="I303" s="13"/>
      <c r="J303" s="13">
        <v>1</v>
      </c>
      <c r="K303" s="41"/>
      <c r="L303" s="41">
        <v>1</v>
      </c>
      <c r="M303" s="41">
        <v>1</v>
      </c>
      <c r="N303" s="41"/>
      <c r="O303" s="41">
        <v>1</v>
      </c>
      <c r="P303" s="52"/>
      <c r="Q303" s="41">
        <v>1</v>
      </c>
      <c r="R303" s="13">
        <v>1</v>
      </c>
      <c r="S303" s="13">
        <v>1</v>
      </c>
      <c r="T303" s="13">
        <v>1</v>
      </c>
      <c r="U303" s="13"/>
    </row>
    <row r="304" spans="1:21" x14ac:dyDescent="0.3">
      <c r="A304" s="10" t="s">
        <v>29</v>
      </c>
      <c r="B304" s="210">
        <f>4+SUM(D304:U304)</f>
        <v>5</v>
      </c>
      <c r="C304" s="11">
        <f>B304+11</f>
        <v>16</v>
      </c>
      <c r="D304" s="13"/>
      <c r="E304" s="13"/>
      <c r="F304" s="13"/>
      <c r="G304" s="13"/>
      <c r="H304" s="52"/>
      <c r="I304" s="13"/>
      <c r="J304" s="13"/>
      <c r="K304" s="41"/>
      <c r="L304" s="41"/>
      <c r="M304" s="41"/>
      <c r="N304" s="41"/>
      <c r="O304" s="41"/>
      <c r="P304" s="52"/>
      <c r="Q304" s="41"/>
      <c r="R304" s="13"/>
      <c r="S304" s="13"/>
      <c r="T304" s="13"/>
      <c r="U304" s="13">
        <v>1</v>
      </c>
    </row>
    <row r="305" spans="1:21" x14ac:dyDescent="0.3">
      <c r="A305" s="10" t="s">
        <v>30</v>
      </c>
      <c r="B305" s="210">
        <f>B303+B304</f>
        <v>25</v>
      </c>
      <c r="C305" s="11">
        <f>C303+C304</f>
        <v>36</v>
      </c>
      <c r="D305" s="13"/>
      <c r="E305" s="13"/>
      <c r="F305" s="13"/>
      <c r="G305" s="13"/>
      <c r="H305" s="52"/>
      <c r="I305" s="13"/>
      <c r="J305" s="13"/>
      <c r="K305" s="41"/>
      <c r="L305" s="41"/>
      <c r="M305" s="41"/>
      <c r="N305" s="41"/>
      <c r="O305" s="41"/>
      <c r="P305" s="52"/>
      <c r="Q305" s="41"/>
      <c r="R305" s="13"/>
      <c r="S305" s="13"/>
      <c r="T305" s="13"/>
      <c r="U305" s="13"/>
    </row>
    <row r="306" spans="1:21" x14ac:dyDescent="0.3">
      <c r="A306" s="10" t="s">
        <v>31</v>
      </c>
      <c r="B306" s="210">
        <f>2+SUM(D306:U306)</f>
        <v>6</v>
      </c>
      <c r="C306" s="11">
        <f>B306+1</f>
        <v>7</v>
      </c>
      <c r="D306" s="13"/>
      <c r="E306" s="13"/>
      <c r="F306" s="13">
        <v>1</v>
      </c>
      <c r="G306" s="13">
        <v>1</v>
      </c>
      <c r="H306" s="52"/>
      <c r="I306" s="13"/>
      <c r="J306" s="13"/>
      <c r="K306" s="41"/>
      <c r="L306" s="41"/>
      <c r="M306" s="41"/>
      <c r="N306" s="41"/>
      <c r="O306" s="41">
        <v>1</v>
      </c>
      <c r="P306" s="52"/>
      <c r="Q306" s="41"/>
      <c r="R306" s="13"/>
      <c r="S306" s="13"/>
      <c r="T306" s="13"/>
      <c r="U306" s="13">
        <v>1</v>
      </c>
    </row>
    <row r="307" spans="1:21" ht="17" thickBot="1" x14ac:dyDescent="0.35">
      <c r="A307" s="15" t="s">
        <v>32</v>
      </c>
      <c r="B307" s="211">
        <f>10+SUM(D307:U307)</f>
        <v>30</v>
      </c>
      <c r="C307" s="11">
        <f>B307+5</f>
        <v>35</v>
      </c>
      <c r="D307" s="18"/>
      <c r="E307" s="18"/>
      <c r="F307" s="18">
        <v>5</v>
      </c>
      <c r="G307" s="18">
        <v>5</v>
      </c>
      <c r="H307" s="53"/>
      <c r="I307" s="18"/>
      <c r="J307" s="18"/>
      <c r="K307" s="42"/>
      <c r="L307" s="42"/>
      <c r="M307" s="42"/>
      <c r="N307" s="42"/>
      <c r="O307" s="42">
        <v>5</v>
      </c>
      <c r="P307" s="53"/>
      <c r="Q307" s="42"/>
      <c r="R307" s="18"/>
      <c r="S307" s="18"/>
      <c r="T307" s="18"/>
      <c r="U307" s="18">
        <v>5</v>
      </c>
    </row>
    <row r="308" spans="1:21" ht="21.1" x14ac:dyDescent="0.35">
      <c r="A308" s="4" t="s">
        <v>708</v>
      </c>
      <c r="B308" s="209"/>
      <c r="C308" s="29"/>
      <c r="D308" s="22"/>
      <c r="E308" s="22"/>
      <c r="F308" s="22"/>
      <c r="G308" s="22"/>
      <c r="H308" s="55"/>
      <c r="I308" s="22"/>
      <c r="J308" s="22"/>
      <c r="K308" s="43"/>
      <c r="L308" s="43"/>
      <c r="M308" s="43"/>
      <c r="N308" s="43" t="s">
        <v>556</v>
      </c>
      <c r="O308" s="43"/>
      <c r="P308" s="55"/>
      <c r="Q308" s="43"/>
      <c r="R308" s="22"/>
      <c r="S308" s="22"/>
      <c r="T308" s="22"/>
      <c r="U308" s="22"/>
    </row>
    <row r="309" spans="1:21" x14ac:dyDescent="0.3">
      <c r="A309" s="10" t="s">
        <v>28</v>
      </c>
      <c r="B309" s="210">
        <f>SUM(D309:U309)</f>
        <v>0</v>
      </c>
      <c r="C309" s="11">
        <f>B309</f>
        <v>0</v>
      </c>
      <c r="D309" s="13"/>
      <c r="E309" s="13"/>
      <c r="F309" s="13"/>
      <c r="G309" s="13"/>
      <c r="H309" s="52"/>
      <c r="I309" s="13"/>
      <c r="J309" s="13"/>
      <c r="K309" s="41"/>
      <c r="L309" s="41"/>
      <c r="M309" s="41"/>
      <c r="N309" s="41"/>
      <c r="O309" s="41"/>
      <c r="P309" s="52"/>
      <c r="Q309" s="41"/>
      <c r="R309" s="13"/>
      <c r="S309" s="13"/>
      <c r="T309" s="13"/>
      <c r="U309" s="13"/>
    </row>
    <row r="310" spans="1:21" x14ac:dyDescent="0.3">
      <c r="A310" s="10" t="s">
        <v>29</v>
      </c>
      <c r="B310" s="210">
        <f>SUM(D310:U310)</f>
        <v>1</v>
      </c>
      <c r="C310" s="11">
        <f t="shared" ref="C310:C313" si="30">B310</f>
        <v>1</v>
      </c>
      <c r="D310" s="13"/>
      <c r="E310" s="13"/>
      <c r="F310" s="13"/>
      <c r="G310" s="13"/>
      <c r="H310" s="52"/>
      <c r="I310" s="13"/>
      <c r="J310" s="13"/>
      <c r="K310" s="41"/>
      <c r="L310" s="41"/>
      <c r="M310" s="41"/>
      <c r="N310" s="41">
        <v>1</v>
      </c>
      <c r="O310" s="41"/>
      <c r="P310" s="52"/>
      <c r="Q310" s="41"/>
      <c r="R310" s="13"/>
      <c r="S310" s="13"/>
      <c r="T310" s="13"/>
      <c r="U310" s="13"/>
    </row>
    <row r="311" spans="1:21" x14ac:dyDescent="0.3">
      <c r="A311" s="10" t="s">
        <v>30</v>
      </c>
      <c r="B311" s="210">
        <f>B309+B310</f>
        <v>1</v>
      </c>
      <c r="C311" s="11">
        <f t="shared" si="30"/>
        <v>1</v>
      </c>
      <c r="D311" s="13"/>
      <c r="E311" s="13"/>
      <c r="F311" s="13"/>
      <c r="G311" s="13"/>
      <c r="H311" s="52"/>
      <c r="I311" s="13"/>
      <c r="J311" s="13"/>
      <c r="K311" s="41"/>
      <c r="L311" s="41"/>
      <c r="M311" s="41"/>
      <c r="N311" s="41"/>
      <c r="O311" s="41"/>
      <c r="P311" s="52"/>
      <c r="Q311" s="41"/>
      <c r="R311" s="13"/>
      <c r="S311" s="13"/>
      <c r="T311" s="13"/>
      <c r="U311" s="13"/>
    </row>
    <row r="312" spans="1:21" x14ac:dyDescent="0.3">
      <c r="A312" s="10" t="s">
        <v>31</v>
      </c>
      <c r="B312" s="210">
        <f>SUM(D312:U312)</f>
        <v>0</v>
      </c>
      <c r="C312" s="11">
        <f t="shared" si="30"/>
        <v>0</v>
      </c>
      <c r="D312" s="13"/>
      <c r="E312" s="13"/>
      <c r="F312" s="13"/>
      <c r="G312" s="13"/>
      <c r="H312" s="52"/>
      <c r="I312" s="13"/>
      <c r="J312" s="13"/>
      <c r="K312" s="41"/>
      <c r="L312" s="41"/>
      <c r="M312" s="41"/>
      <c r="N312" s="41"/>
      <c r="O312" s="41"/>
      <c r="P312" s="52"/>
      <c r="Q312" s="41"/>
      <c r="R312" s="13"/>
      <c r="S312" s="13"/>
      <c r="T312" s="13"/>
      <c r="U312" s="13"/>
    </row>
    <row r="313" spans="1:21" ht="17" thickBot="1" x14ac:dyDescent="0.35">
      <c r="A313" s="15" t="s">
        <v>32</v>
      </c>
      <c r="B313" s="211">
        <f>SUM(D313:U313)</f>
        <v>0</v>
      </c>
      <c r="C313" s="11">
        <f t="shared" si="30"/>
        <v>0</v>
      </c>
      <c r="D313" s="18"/>
      <c r="E313" s="18"/>
      <c r="F313" s="18"/>
      <c r="G313" s="18"/>
      <c r="H313" s="53"/>
      <c r="I313" s="18"/>
      <c r="J313" s="18"/>
      <c r="K313" s="42"/>
      <c r="L313" s="42"/>
      <c r="M313" s="42"/>
      <c r="N313" s="42"/>
      <c r="O313" s="42"/>
      <c r="P313" s="53"/>
      <c r="Q313" s="42"/>
      <c r="R313" s="18"/>
      <c r="S313" s="18"/>
      <c r="T313" s="18"/>
      <c r="U313" s="18"/>
    </row>
    <row r="314" spans="1:21" ht="21.1" x14ac:dyDescent="0.35">
      <c r="A314" s="20" t="s">
        <v>569</v>
      </c>
      <c r="B314" s="212"/>
      <c r="C314" s="21"/>
      <c r="D314" s="13" t="s">
        <v>564</v>
      </c>
      <c r="E314" s="13" t="s">
        <v>551</v>
      </c>
      <c r="F314" s="13"/>
      <c r="G314" s="13" t="s">
        <v>551</v>
      </c>
      <c r="H314" s="52"/>
      <c r="I314" s="13"/>
      <c r="J314" s="13"/>
      <c r="K314" s="41"/>
      <c r="L314" s="41"/>
      <c r="M314" s="41"/>
      <c r="N314" s="41">
        <v>5</v>
      </c>
      <c r="O314" s="43"/>
      <c r="P314" s="55"/>
      <c r="Q314" s="43"/>
      <c r="R314" s="22"/>
      <c r="S314" s="13"/>
      <c r="T314" s="13" t="s">
        <v>551</v>
      </c>
      <c r="U314" s="13"/>
    </row>
    <row r="315" spans="1:21" x14ac:dyDescent="0.3">
      <c r="A315" s="23" t="s">
        <v>28</v>
      </c>
      <c r="B315" s="210">
        <f>SUM(D315:U315)</f>
        <v>2</v>
      </c>
      <c r="C315" s="11">
        <f>B315+2</f>
        <v>4</v>
      </c>
      <c r="D315" s="13">
        <v>1</v>
      </c>
      <c r="E315" s="13"/>
      <c r="F315" s="13"/>
      <c r="G315" s="13"/>
      <c r="H315" s="52"/>
      <c r="I315" s="13"/>
      <c r="J315" s="13"/>
      <c r="K315" s="41"/>
      <c r="L315" s="41"/>
      <c r="M315" s="41"/>
      <c r="N315" s="41">
        <v>1</v>
      </c>
      <c r="O315" s="41"/>
      <c r="P315" s="52"/>
      <c r="Q315" s="41"/>
      <c r="R315" s="13"/>
      <c r="S315" s="13"/>
      <c r="T315" s="13"/>
      <c r="U315" s="13"/>
    </row>
    <row r="316" spans="1:21" x14ac:dyDescent="0.3">
      <c r="A316" s="23" t="s">
        <v>29</v>
      </c>
      <c r="B316" s="210">
        <f>SUM(D316:U316)</f>
        <v>3</v>
      </c>
      <c r="C316" s="11">
        <f>B316+2</f>
        <v>5</v>
      </c>
      <c r="D316" s="13"/>
      <c r="E316" s="13">
        <v>1</v>
      </c>
      <c r="F316" s="13"/>
      <c r="G316" s="13">
        <v>1</v>
      </c>
      <c r="H316" s="52"/>
      <c r="I316" s="13"/>
      <c r="J316" s="13"/>
      <c r="K316" s="41"/>
      <c r="L316" s="41"/>
      <c r="M316" s="41"/>
      <c r="N316" s="41"/>
      <c r="O316" s="41"/>
      <c r="P316" s="52"/>
      <c r="Q316" s="41"/>
      <c r="R316" s="13"/>
      <c r="S316" s="13"/>
      <c r="T316" s="13">
        <v>1</v>
      </c>
      <c r="U316" s="13"/>
    </row>
    <row r="317" spans="1:21" x14ac:dyDescent="0.3">
      <c r="A317" s="23" t="s">
        <v>30</v>
      </c>
      <c r="B317" s="210">
        <f>B315+B316</f>
        <v>5</v>
      </c>
      <c r="C317" s="11">
        <f>C315+C316</f>
        <v>9</v>
      </c>
      <c r="D317" s="13"/>
      <c r="E317" s="13"/>
      <c r="F317" s="13"/>
      <c r="G317" s="13"/>
      <c r="H317" s="52"/>
      <c r="I317" s="13"/>
      <c r="J317" s="13"/>
      <c r="K317" s="41"/>
      <c r="L317" s="41"/>
      <c r="M317" s="41"/>
      <c r="N317" s="41"/>
      <c r="O317" s="41"/>
      <c r="P317" s="52"/>
      <c r="Q317" s="41"/>
      <c r="R317" s="13"/>
      <c r="S317" s="13"/>
      <c r="T317" s="13"/>
      <c r="U317" s="13"/>
    </row>
    <row r="318" spans="1:21" x14ac:dyDescent="0.3">
      <c r="A318" s="23" t="s">
        <v>31</v>
      </c>
      <c r="B318" s="210">
        <f>SUM(D318:U318)</f>
        <v>0</v>
      </c>
      <c r="C318" s="11">
        <f t="shared" ref="C318:C319" si="31">B318</f>
        <v>0</v>
      </c>
      <c r="D318" s="13"/>
      <c r="E318" s="13"/>
      <c r="F318" s="13"/>
      <c r="G318" s="13"/>
      <c r="H318" s="52"/>
      <c r="I318" s="13"/>
      <c r="J318" s="13"/>
      <c r="K318" s="41"/>
      <c r="L318" s="41"/>
      <c r="M318" s="41"/>
      <c r="N318" s="41"/>
      <c r="O318" s="41"/>
      <c r="P318" s="52"/>
      <c r="Q318" s="41"/>
      <c r="R318" s="13"/>
      <c r="S318" s="13"/>
      <c r="T318" s="13"/>
      <c r="U318" s="13"/>
    </row>
    <row r="319" spans="1:21" ht="17" thickBot="1" x14ac:dyDescent="0.35">
      <c r="A319" s="24" t="s">
        <v>32</v>
      </c>
      <c r="B319" s="211">
        <f>SUM(D319:U319)</f>
        <v>0</v>
      </c>
      <c r="C319" s="16">
        <f t="shared" si="31"/>
        <v>0</v>
      </c>
      <c r="D319" s="18"/>
      <c r="E319" s="18"/>
      <c r="F319" s="18"/>
      <c r="G319" s="18"/>
      <c r="H319" s="53"/>
      <c r="I319" s="18"/>
      <c r="J319" s="18"/>
      <c r="K319" s="42"/>
      <c r="L319" s="42"/>
      <c r="M319" s="42"/>
      <c r="N319" s="42"/>
      <c r="O319" s="42"/>
      <c r="P319" s="53"/>
      <c r="Q319" s="42"/>
      <c r="R319" s="18"/>
      <c r="S319" s="18"/>
      <c r="T319" s="18"/>
      <c r="U319" s="18"/>
    </row>
    <row r="320" spans="1:21" ht="21.1" x14ac:dyDescent="0.35">
      <c r="A320" s="20" t="s">
        <v>570</v>
      </c>
      <c r="B320" s="212"/>
      <c r="C320" s="21"/>
      <c r="D320" s="13" t="s">
        <v>563</v>
      </c>
      <c r="E320" s="13">
        <v>6</v>
      </c>
      <c r="F320" s="13" t="s">
        <v>645</v>
      </c>
      <c r="G320" s="13">
        <v>6</v>
      </c>
      <c r="H320" s="52"/>
      <c r="I320" s="13">
        <v>5</v>
      </c>
      <c r="J320" s="13">
        <v>5</v>
      </c>
      <c r="K320" s="41">
        <v>5</v>
      </c>
      <c r="L320" s="41" t="s">
        <v>545</v>
      </c>
      <c r="M320" s="41">
        <v>5</v>
      </c>
      <c r="N320" s="41"/>
      <c r="O320" s="43">
        <v>5</v>
      </c>
      <c r="P320" s="55"/>
      <c r="Q320" s="43">
        <v>6</v>
      </c>
      <c r="R320" s="22">
        <v>4</v>
      </c>
      <c r="S320" s="13">
        <v>4</v>
      </c>
      <c r="T320" s="13">
        <v>4</v>
      </c>
      <c r="U320" s="13">
        <v>4</v>
      </c>
    </row>
    <row r="321" spans="1:21" x14ac:dyDescent="0.3">
      <c r="A321" s="23" t="s">
        <v>28</v>
      </c>
      <c r="B321" s="210">
        <f>SUM(D321:U321)</f>
        <v>15</v>
      </c>
      <c r="C321" s="11">
        <f>B321+25</f>
        <v>40</v>
      </c>
      <c r="D321" s="13">
        <v>1</v>
      </c>
      <c r="E321" s="13">
        <v>1</v>
      </c>
      <c r="F321" s="13">
        <v>1</v>
      </c>
      <c r="G321" s="13">
        <v>1</v>
      </c>
      <c r="H321" s="52"/>
      <c r="I321" s="13">
        <v>1</v>
      </c>
      <c r="J321" s="13">
        <v>1</v>
      </c>
      <c r="K321" s="41">
        <v>1</v>
      </c>
      <c r="L321" s="41">
        <v>1</v>
      </c>
      <c r="M321" s="41">
        <v>1</v>
      </c>
      <c r="N321" s="41"/>
      <c r="O321" s="41">
        <v>1</v>
      </c>
      <c r="P321" s="52"/>
      <c r="Q321" s="41">
        <v>1</v>
      </c>
      <c r="R321" s="13">
        <v>1</v>
      </c>
      <c r="S321" s="13">
        <v>1</v>
      </c>
      <c r="T321" s="13">
        <v>1</v>
      </c>
      <c r="U321" s="13">
        <v>1</v>
      </c>
    </row>
    <row r="322" spans="1:21" x14ac:dyDescent="0.3">
      <c r="A322" s="23" t="s">
        <v>29</v>
      </c>
      <c r="B322" s="210">
        <f>SUM(D322:U322)</f>
        <v>0</v>
      </c>
      <c r="C322" s="11">
        <f>B322+1</f>
        <v>1</v>
      </c>
      <c r="D322" s="13"/>
      <c r="E322" s="13"/>
      <c r="F322" s="13"/>
      <c r="G322" s="13"/>
      <c r="H322" s="52"/>
      <c r="I322" s="13"/>
      <c r="J322" s="13"/>
      <c r="K322" s="41"/>
      <c r="L322" s="41"/>
      <c r="M322" s="41"/>
      <c r="N322" s="41"/>
      <c r="O322" s="41"/>
      <c r="P322" s="52"/>
      <c r="Q322" s="41"/>
      <c r="R322" s="13"/>
      <c r="S322" s="13"/>
      <c r="T322" s="13"/>
      <c r="U322" s="13"/>
    </row>
    <row r="323" spans="1:21" x14ac:dyDescent="0.3">
      <c r="A323" s="23" t="s">
        <v>30</v>
      </c>
      <c r="B323" s="210">
        <f>B321+B322</f>
        <v>15</v>
      </c>
      <c r="C323" s="11">
        <f>C321+C322</f>
        <v>41</v>
      </c>
      <c r="D323" s="13"/>
      <c r="E323" s="13"/>
      <c r="F323" s="13"/>
      <c r="G323" s="13"/>
      <c r="H323" s="52"/>
      <c r="I323" s="13"/>
      <c r="J323" s="13"/>
      <c r="K323" s="41"/>
      <c r="L323" s="41"/>
      <c r="M323" s="41"/>
      <c r="N323" s="41"/>
      <c r="O323" s="41"/>
      <c r="P323" s="52"/>
      <c r="Q323" s="41"/>
      <c r="R323" s="13"/>
      <c r="S323" s="13"/>
      <c r="T323" s="13"/>
      <c r="U323" s="13"/>
    </row>
    <row r="324" spans="1:21" x14ac:dyDescent="0.3">
      <c r="A324" s="23" t="s">
        <v>31</v>
      </c>
      <c r="B324" s="210">
        <f>SUM(D324:U324)</f>
        <v>2</v>
      </c>
      <c r="C324" s="11">
        <f>B324+6</f>
        <v>8</v>
      </c>
      <c r="D324" s="13"/>
      <c r="E324" s="13"/>
      <c r="F324" s="13">
        <v>1</v>
      </c>
      <c r="G324" s="13"/>
      <c r="H324" s="52"/>
      <c r="I324" s="13">
        <v>1</v>
      </c>
      <c r="J324" s="13"/>
      <c r="K324" s="41"/>
      <c r="L324" s="41"/>
      <c r="M324" s="41"/>
      <c r="N324" s="41"/>
      <c r="O324" s="41"/>
      <c r="P324" s="52"/>
      <c r="Q324" s="41"/>
      <c r="R324" s="13"/>
      <c r="S324" s="13"/>
      <c r="T324" s="13"/>
      <c r="U324" s="13"/>
    </row>
    <row r="325" spans="1:21" ht="17" thickBot="1" x14ac:dyDescent="0.35">
      <c r="A325" s="24" t="s">
        <v>32</v>
      </c>
      <c r="B325" s="211">
        <f>SUM(D325:U325)</f>
        <v>10</v>
      </c>
      <c r="C325" s="16">
        <f>B325+32</f>
        <v>42</v>
      </c>
      <c r="D325" s="18"/>
      <c r="E325" s="18"/>
      <c r="F325" s="18">
        <v>5</v>
      </c>
      <c r="G325" s="18"/>
      <c r="H325" s="53"/>
      <c r="I325" s="18">
        <v>5</v>
      </c>
      <c r="J325" s="18"/>
      <c r="K325" s="42"/>
      <c r="L325" s="42"/>
      <c r="M325" s="42"/>
      <c r="N325" s="42"/>
      <c r="O325" s="42"/>
      <c r="P325" s="53"/>
      <c r="Q325" s="42"/>
      <c r="R325" s="18"/>
      <c r="S325" s="18"/>
      <c r="T325" s="18"/>
      <c r="U325" s="18"/>
    </row>
    <row r="326" spans="1:21" ht="21.1" x14ac:dyDescent="0.35">
      <c r="A326" s="4" t="s">
        <v>630</v>
      </c>
      <c r="B326" s="209"/>
      <c r="C326" s="29"/>
      <c r="D326" s="22"/>
      <c r="E326" s="22" t="s">
        <v>599</v>
      </c>
      <c r="F326" s="22">
        <v>5</v>
      </c>
      <c r="G326" s="22">
        <v>5</v>
      </c>
      <c r="H326" s="55"/>
      <c r="I326" s="22"/>
      <c r="J326" s="22"/>
      <c r="K326" s="43"/>
      <c r="L326" s="43"/>
      <c r="M326" s="43"/>
      <c r="N326" s="43"/>
      <c r="O326" s="43"/>
      <c r="P326" s="55"/>
      <c r="Q326" s="43" t="s">
        <v>604</v>
      </c>
      <c r="R326" s="22" t="s">
        <v>604</v>
      </c>
      <c r="S326" s="22" t="s">
        <v>590</v>
      </c>
      <c r="T326" s="22" t="s">
        <v>604</v>
      </c>
      <c r="U326" s="22" t="s">
        <v>604</v>
      </c>
    </row>
    <row r="327" spans="1:21" x14ac:dyDescent="0.3">
      <c r="A327" s="10" t="s">
        <v>28</v>
      </c>
      <c r="B327" s="210">
        <f>SUM(D327:U327)</f>
        <v>8</v>
      </c>
      <c r="C327" s="11">
        <f>B327</f>
        <v>8</v>
      </c>
      <c r="D327" s="13"/>
      <c r="E327" s="13">
        <v>1</v>
      </c>
      <c r="F327" s="13">
        <v>1</v>
      </c>
      <c r="G327" s="13">
        <v>1</v>
      </c>
      <c r="H327" s="52"/>
      <c r="I327" s="13"/>
      <c r="J327" s="13"/>
      <c r="K327" s="41"/>
      <c r="L327" s="41"/>
      <c r="M327" s="41"/>
      <c r="N327" s="41"/>
      <c r="O327" s="41"/>
      <c r="P327" s="52"/>
      <c r="Q327" s="41">
        <v>1</v>
      </c>
      <c r="R327" s="13">
        <v>1</v>
      </c>
      <c r="S327" s="13">
        <v>1</v>
      </c>
      <c r="T327" s="13">
        <v>1</v>
      </c>
      <c r="U327" s="13">
        <v>1</v>
      </c>
    </row>
    <row r="328" spans="1:21" x14ac:dyDescent="0.3">
      <c r="A328" s="10" t="s">
        <v>29</v>
      </c>
      <c r="B328" s="210">
        <f>SUM(D328:U328)</f>
        <v>0</v>
      </c>
      <c r="C328" s="11">
        <f t="shared" ref="C328:C331" si="32">B328</f>
        <v>0</v>
      </c>
      <c r="D328" s="13"/>
      <c r="E328" s="13"/>
      <c r="F328" s="13"/>
      <c r="G328" s="13"/>
      <c r="H328" s="52"/>
      <c r="I328" s="13"/>
      <c r="J328" s="13"/>
      <c r="K328" s="41"/>
      <c r="L328" s="41"/>
      <c r="M328" s="41"/>
      <c r="N328" s="41"/>
      <c r="O328" s="41"/>
      <c r="P328" s="52"/>
      <c r="Q328" s="41"/>
      <c r="R328" s="13"/>
      <c r="S328" s="13"/>
      <c r="T328" s="13"/>
      <c r="U328" s="13"/>
    </row>
    <row r="329" spans="1:21" x14ac:dyDescent="0.3">
      <c r="A329" s="10" t="s">
        <v>30</v>
      </c>
      <c r="B329" s="210">
        <f>B327+B328</f>
        <v>8</v>
      </c>
      <c r="C329" s="11">
        <f t="shared" si="32"/>
        <v>8</v>
      </c>
      <c r="D329" s="13"/>
      <c r="E329" s="13"/>
      <c r="F329" s="13"/>
      <c r="G329" s="13"/>
      <c r="H329" s="52"/>
      <c r="I329" s="13"/>
      <c r="J329" s="13"/>
      <c r="K329" s="41"/>
      <c r="L329" s="41"/>
      <c r="M329" s="41"/>
      <c r="N329" s="41"/>
      <c r="O329" s="41"/>
      <c r="P329" s="52"/>
      <c r="Q329" s="41"/>
      <c r="R329" s="13"/>
      <c r="S329" s="13"/>
      <c r="T329" s="13"/>
      <c r="U329" s="13"/>
    </row>
    <row r="330" spans="1:21" x14ac:dyDescent="0.3">
      <c r="A330" s="10" t="s">
        <v>31</v>
      </c>
      <c r="B330" s="210">
        <f>SUM(D330:U330)</f>
        <v>1</v>
      </c>
      <c r="C330" s="11">
        <f t="shared" si="32"/>
        <v>1</v>
      </c>
      <c r="D330" s="13"/>
      <c r="E330" s="13"/>
      <c r="F330" s="13"/>
      <c r="G330" s="13"/>
      <c r="H330" s="52"/>
      <c r="I330" s="13"/>
      <c r="J330" s="13"/>
      <c r="K330" s="41"/>
      <c r="L330" s="41"/>
      <c r="M330" s="41"/>
      <c r="N330" s="41"/>
      <c r="O330" s="41"/>
      <c r="P330" s="52"/>
      <c r="Q330" s="41"/>
      <c r="R330" s="13"/>
      <c r="S330" s="13">
        <v>1</v>
      </c>
      <c r="T330" s="13"/>
      <c r="U330" s="13"/>
    </row>
    <row r="331" spans="1:21" ht="17" thickBot="1" x14ac:dyDescent="0.35">
      <c r="A331" s="15" t="s">
        <v>32</v>
      </c>
      <c r="B331" s="211">
        <f>SUM(D331:U331)</f>
        <v>5</v>
      </c>
      <c r="C331" s="11">
        <f t="shared" si="32"/>
        <v>5</v>
      </c>
      <c r="D331" s="18"/>
      <c r="E331" s="18"/>
      <c r="F331" s="18"/>
      <c r="G331" s="18"/>
      <c r="H331" s="53"/>
      <c r="I331" s="18"/>
      <c r="J331" s="18"/>
      <c r="K331" s="42"/>
      <c r="L331" s="42"/>
      <c r="M331" s="42"/>
      <c r="N331" s="42"/>
      <c r="O331" s="42"/>
      <c r="P331" s="53"/>
      <c r="Q331" s="42"/>
      <c r="R331" s="18"/>
      <c r="S331" s="18">
        <v>5</v>
      </c>
      <c r="T331" s="18"/>
      <c r="U331" s="18"/>
    </row>
    <row r="332" spans="1:21" ht="21.1" x14ac:dyDescent="0.35">
      <c r="A332" s="20" t="s">
        <v>62</v>
      </c>
      <c r="B332" s="212"/>
      <c r="C332" s="21"/>
      <c r="D332" s="13"/>
      <c r="E332" s="13"/>
      <c r="F332" s="13"/>
      <c r="G332" s="13"/>
      <c r="H332" s="52"/>
      <c r="I332" s="13"/>
      <c r="J332" s="13"/>
      <c r="K332" s="41"/>
      <c r="L332" s="41"/>
      <c r="M332" s="41"/>
      <c r="N332" s="41"/>
      <c r="O332" s="43"/>
      <c r="P332" s="55"/>
      <c r="Q332" s="43"/>
      <c r="R332" s="22"/>
      <c r="S332" s="22"/>
      <c r="T332" s="22"/>
      <c r="U332" s="22"/>
    </row>
    <row r="333" spans="1:21" x14ac:dyDescent="0.3">
      <c r="A333" s="23" t="s">
        <v>28</v>
      </c>
      <c r="B333" s="210">
        <f>9+SUM(D333:U333)</f>
        <v>9</v>
      </c>
      <c r="C333" s="11">
        <f>B333</f>
        <v>9</v>
      </c>
      <c r="D333" s="13"/>
      <c r="E333" s="13"/>
      <c r="F333" s="13"/>
      <c r="G333" s="13"/>
      <c r="H333" s="52"/>
      <c r="I333" s="13"/>
      <c r="J333" s="13"/>
      <c r="K333" s="41"/>
      <c r="L333" s="41"/>
      <c r="M333" s="41"/>
      <c r="N333" s="41"/>
      <c r="O333" s="41"/>
      <c r="P333" s="52"/>
      <c r="Q333" s="41"/>
      <c r="R333" s="13"/>
      <c r="S333" s="13"/>
      <c r="T333" s="13"/>
      <c r="U333" s="13"/>
    </row>
    <row r="334" spans="1:21" x14ac:dyDescent="0.3">
      <c r="A334" s="23" t="s">
        <v>29</v>
      </c>
      <c r="B334" s="210">
        <f>2+SUM(D334:U334)</f>
        <v>2</v>
      </c>
      <c r="C334" s="11">
        <f t="shared" ref="C334:C337" si="33">B334</f>
        <v>2</v>
      </c>
      <c r="D334" s="13"/>
      <c r="E334" s="13"/>
      <c r="F334" s="13"/>
      <c r="G334" s="13"/>
      <c r="H334" s="52"/>
      <c r="I334" s="13"/>
      <c r="J334" s="13"/>
      <c r="K334" s="41"/>
      <c r="L334" s="41"/>
      <c r="M334" s="41"/>
      <c r="N334" s="41"/>
      <c r="O334" s="41"/>
      <c r="P334" s="52"/>
      <c r="Q334" s="41"/>
      <c r="R334" s="13"/>
      <c r="S334" s="13"/>
      <c r="T334" s="13"/>
      <c r="U334" s="13"/>
    </row>
    <row r="335" spans="1:21" x14ac:dyDescent="0.3">
      <c r="A335" s="23" t="s">
        <v>30</v>
      </c>
      <c r="B335" s="210">
        <f>B333+B334</f>
        <v>11</v>
      </c>
      <c r="C335" s="11">
        <f t="shared" si="33"/>
        <v>11</v>
      </c>
      <c r="D335" s="13"/>
      <c r="E335" s="13"/>
      <c r="F335" s="13"/>
      <c r="G335" s="13"/>
      <c r="H335" s="52"/>
      <c r="I335" s="13"/>
      <c r="J335" s="13"/>
      <c r="K335" s="41"/>
      <c r="L335" s="41"/>
      <c r="M335" s="41"/>
      <c r="N335" s="41"/>
      <c r="O335" s="41"/>
      <c r="P335" s="52"/>
      <c r="Q335" s="41"/>
      <c r="R335" s="13"/>
      <c r="S335" s="13"/>
      <c r="T335" s="13"/>
      <c r="U335" s="13"/>
    </row>
    <row r="336" spans="1:21" x14ac:dyDescent="0.3">
      <c r="A336" s="23" t="s">
        <v>31</v>
      </c>
      <c r="B336" s="210">
        <f>SUM(D336:U336)</f>
        <v>0</v>
      </c>
      <c r="C336" s="11">
        <f t="shared" si="33"/>
        <v>0</v>
      </c>
      <c r="D336" s="13"/>
      <c r="E336" s="13"/>
      <c r="F336" s="13"/>
      <c r="G336" s="13"/>
      <c r="H336" s="52"/>
      <c r="I336" s="13"/>
      <c r="J336" s="13"/>
      <c r="K336" s="41"/>
      <c r="L336" s="41"/>
      <c r="M336" s="41"/>
      <c r="N336" s="41"/>
      <c r="O336" s="41"/>
      <c r="P336" s="52"/>
      <c r="Q336" s="41"/>
      <c r="R336" s="13"/>
      <c r="S336" s="13"/>
      <c r="T336" s="13"/>
      <c r="U336" s="13"/>
    </row>
    <row r="337" spans="1:21" ht="17" thickBot="1" x14ac:dyDescent="0.35">
      <c r="A337" s="24" t="s">
        <v>32</v>
      </c>
      <c r="B337" s="211">
        <f>SUM(D337:U337)</f>
        <v>0</v>
      </c>
      <c r="C337" s="16">
        <f t="shared" si="33"/>
        <v>0</v>
      </c>
      <c r="D337" s="18"/>
      <c r="E337" s="18"/>
      <c r="F337" s="18"/>
      <c r="G337" s="18"/>
      <c r="H337" s="53"/>
      <c r="I337" s="18"/>
      <c r="J337" s="18"/>
      <c r="K337" s="42"/>
      <c r="L337" s="42"/>
      <c r="M337" s="42"/>
      <c r="N337" s="42"/>
      <c r="O337" s="41"/>
      <c r="P337" s="52"/>
      <c r="Q337" s="41"/>
      <c r="R337" s="13"/>
      <c r="S337" s="18"/>
      <c r="T337" s="18"/>
      <c r="U337" s="18"/>
    </row>
    <row r="338" spans="1:21" ht="21.1" x14ac:dyDescent="0.35">
      <c r="A338" s="20" t="s">
        <v>63</v>
      </c>
      <c r="B338" s="212"/>
      <c r="C338" s="21"/>
      <c r="D338" s="13"/>
      <c r="E338" s="13"/>
      <c r="F338" s="13"/>
      <c r="G338" s="13"/>
      <c r="H338" s="52"/>
      <c r="I338" s="13"/>
      <c r="J338" s="13"/>
      <c r="K338" s="41"/>
      <c r="L338" s="41"/>
      <c r="M338" s="41"/>
      <c r="N338" s="41"/>
      <c r="O338" s="43"/>
      <c r="P338" s="55"/>
      <c r="Q338" s="43"/>
      <c r="R338" s="22"/>
      <c r="S338" s="13"/>
      <c r="T338" s="13"/>
      <c r="U338" s="13"/>
    </row>
    <row r="339" spans="1:21" x14ac:dyDescent="0.3">
      <c r="A339" s="23" t="s">
        <v>28</v>
      </c>
      <c r="B339" s="210">
        <f>SUM(D339:U339)</f>
        <v>0</v>
      </c>
      <c r="C339" s="11">
        <f>B339</f>
        <v>0</v>
      </c>
      <c r="D339" s="13"/>
      <c r="E339" s="13"/>
      <c r="F339" s="13"/>
      <c r="G339" s="13"/>
      <c r="H339" s="52"/>
      <c r="I339" s="13"/>
      <c r="J339" s="13"/>
      <c r="K339" s="41"/>
      <c r="L339" s="41"/>
      <c r="M339" s="41"/>
      <c r="N339" s="41"/>
      <c r="O339" s="41"/>
      <c r="P339" s="52"/>
      <c r="Q339" s="41"/>
      <c r="R339" s="13"/>
      <c r="S339" s="13"/>
      <c r="T339" s="13"/>
      <c r="U339" s="13"/>
    </row>
    <row r="340" spans="1:21" x14ac:dyDescent="0.3">
      <c r="A340" s="23" t="s">
        <v>29</v>
      </c>
      <c r="B340" s="210">
        <f>SUM(D340:U340)</f>
        <v>0</v>
      </c>
      <c r="C340" s="11">
        <f t="shared" ref="C340:C343" si="34">B340</f>
        <v>0</v>
      </c>
      <c r="D340" s="13"/>
      <c r="E340" s="13"/>
      <c r="F340" s="13"/>
      <c r="G340" s="13"/>
      <c r="H340" s="52"/>
      <c r="I340" s="13"/>
      <c r="J340" s="13"/>
      <c r="K340" s="41"/>
      <c r="L340" s="41"/>
      <c r="M340" s="41"/>
      <c r="N340" s="41"/>
      <c r="O340" s="41"/>
      <c r="P340" s="52"/>
      <c r="Q340" s="41"/>
      <c r="R340" s="13"/>
      <c r="S340" s="13"/>
      <c r="T340" s="13"/>
      <c r="U340" s="13"/>
    </row>
    <row r="341" spans="1:21" x14ac:dyDescent="0.3">
      <c r="A341" s="23" t="s">
        <v>30</v>
      </c>
      <c r="B341" s="210">
        <f>B339+B340</f>
        <v>0</v>
      </c>
      <c r="C341" s="11">
        <f t="shared" si="34"/>
        <v>0</v>
      </c>
      <c r="D341" s="13"/>
      <c r="E341" s="13"/>
      <c r="F341" s="13"/>
      <c r="G341" s="13"/>
      <c r="H341" s="52"/>
      <c r="I341" s="13"/>
      <c r="J341" s="13"/>
      <c r="K341" s="41"/>
      <c r="L341" s="41"/>
      <c r="M341" s="41"/>
      <c r="N341" s="41"/>
      <c r="O341" s="41"/>
      <c r="P341" s="52"/>
      <c r="Q341" s="41"/>
      <c r="R341" s="13"/>
      <c r="S341" s="13"/>
      <c r="T341" s="13"/>
      <c r="U341" s="13"/>
    </row>
    <row r="342" spans="1:21" x14ac:dyDescent="0.3">
      <c r="A342" s="23" t="s">
        <v>31</v>
      </c>
      <c r="B342" s="210">
        <f>SUM(D342:U342)</f>
        <v>0</v>
      </c>
      <c r="C342" s="11">
        <f t="shared" si="34"/>
        <v>0</v>
      </c>
      <c r="D342" s="13"/>
      <c r="E342" s="13"/>
      <c r="F342" s="13"/>
      <c r="G342" s="13"/>
      <c r="H342" s="52"/>
      <c r="I342" s="13"/>
      <c r="J342" s="13"/>
      <c r="K342" s="41"/>
      <c r="L342" s="41"/>
      <c r="M342" s="41"/>
      <c r="N342" s="41"/>
      <c r="O342" s="41"/>
      <c r="P342" s="52"/>
      <c r="Q342" s="41"/>
      <c r="R342" s="13"/>
      <c r="S342" s="13"/>
      <c r="T342" s="13"/>
      <c r="U342" s="13"/>
    </row>
    <row r="343" spans="1:21" ht="17" thickBot="1" x14ac:dyDescent="0.35">
      <c r="A343" s="24" t="s">
        <v>32</v>
      </c>
      <c r="B343" s="211">
        <f>SUM(D343:U343)</f>
        <v>0</v>
      </c>
      <c r="C343" s="16">
        <f t="shared" si="34"/>
        <v>0</v>
      </c>
      <c r="D343" s="18"/>
      <c r="E343" s="18"/>
      <c r="F343" s="18"/>
      <c r="G343" s="18"/>
      <c r="H343" s="53"/>
      <c r="I343" s="18"/>
      <c r="J343" s="18"/>
      <c r="K343" s="42"/>
      <c r="L343" s="42"/>
      <c r="M343" s="42"/>
      <c r="N343" s="42"/>
      <c r="O343" s="42"/>
      <c r="P343" s="53"/>
      <c r="Q343" s="42"/>
      <c r="R343" s="18"/>
      <c r="S343" s="18"/>
      <c r="T343" s="18"/>
      <c r="U343" s="18"/>
    </row>
    <row r="344" spans="1:21" ht="21.1" x14ac:dyDescent="0.35">
      <c r="A344" s="20" t="s">
        <v>584</v>
      </c>
      <c r="B344" s="212"/>
      <c r="C344" s="21"/>
      <c r="D344" s="13" t="s">
        <v>556</v>
      </c>
      <c r="E344" s="13"/>
      <c r="F344" s="13" t="s">
        <v>551</v>
      </c>
      <c r="G344" s="13"/>
      <c r="H344" s="52"/>
      <c r="I344" s="13" t="s">
        <v>551</v>
      </c>
      <c r="J344" s="13">
        <v>4</v>
      </c>
      <c r="K344" s="41">
        <v>4</v>
      </c>
      <c r="L344" s="41">
        <v>5</v>
      </c>
      <c r="M344" s="41">
        <v>6</v>
      </c>
      <c r="N344" s="41"/>
      <c r="O344" s="43">
        <v>6</v>
      </c>
      <c r="P344" s="55"/>
      <c r="Q344" s="43">
        <v>7</v>
      </c>
      <c r="R344" s="22">
        <v>6</v>
      </c>
      <c r="S344" s="13" t="s">
        <v>552</v>
      </c>
      <c r="T344" s="13">
        <v>6</v>
      </c>
      <c r="U344" s="13"/>
    </row>
    <row r="345" spans="1:21" x14ac:dyDescent="0.3">
      <c r="A345" s="23" t="s">
        <v>28</v>
      </c>
      <c r="B345" s="210">
        <f>SUM(D345:U345)</f>
        <v>9</v>
      </c>
      <c r="C345" s="11">
        <f>B345</f>
        <v>9</v>
      </c>
      <c r="D345" s="13"/>
      <c r="E345" s="13"/>
      <c r="F345" s="13"/>
      <c r="G345" s="13"/>
      <c r="H345" s="52"/>
      <c r="I345" s="13"/>
      <c r="J345" s="13">
        <v>1</v>
      </c>
      <c r="K345" s="41">
        <v>1</v>
      </c>
      <c r="L345" s="41">
        <v>1</v>
      </c>
      <c r="M345" s="41">
        <v>1</v>
      </c>
      <c r="N345" s="41"/>
      <c r="O345" s="41">
        <v>1</v>
      </c>
      <c r="P345" s="52"/>
      <c r="Q345" s="41">
        <v>1</v>
      </c>
      <c r="R345" s="13">
        <v>1</v>
      </c>
      <c r="S345" s="13">
        <v>1</v>
      </c>
      <c r="T345" s="13">
        <v>1</v>
      </c>
      <c r="U345" s="13"/>
    </row>
    <row r="346" spans="1:21" x14ac:dyDescent="0.3">
      <c r="A346" s="23" t="s">
        <v>29</v>
      </c>
      <c r="B346" s="210">
        <f>SUM(D346:U346)</f>
        <v>3</v>
      </c>
      <c r="C346" s="11">
        <f t="shared" ref="C346:C349" si="35">B346</f>
        <v>3</v>
      </c>
      <c r="D346" s="13">
        <v>1</v>
      </c>
      <c r="E346" s="13"/>
      <c r="F346" s="13">
        <v>1</v>
      </c>
      <c r="G346" s="13"/>
      <c r="H346" s="52"/>
      <c r="I346" s="13">
        <v>1</v>
      </c>
      <c r="J346" s="13"/>
      <c r="K346" s="41"/>
      <c r="L346" s="41"/>
      <c r="M346" s="41"/>
      <c r="N346" s="41"/>
      <c r="O346" s="41"/>
      <c r="P346" s="52"/>
      <c r="Q346" s="41"/>
      <c r="R346" s="13"/>
      <c r="S346" s="13"/>
      <c r="T346" s="13"/>
      <c r="U346" s="13"/>
    </row>
    <row r="347" spans="1:21" x14ac:dyDescent="0.3">
      <c r="A347" s="23" t="s">
        <v>30</v>
      </c>
      <c r="B347" s="210">
        <f>B345+B346</f>
        <v>12</v>
      </c>
      <c r="C347" s="11">
        <f t="shared" si="35"/>
        <v>12</v>
      </c>
      <c r="D347" s="13"/>
      <c r="E347" s="13"/>
      <c r="F347" s="13"/>
      <c r="G347" s="13"/>
      <c r="H347" s="52"/>
      <c r="I347" s="13"/>
      <c r="J347" s="13"/>
      <c r="K347" s="41"/>
      <c r="L347" s="41"/>
      <c r="M347" s="41"/>
      <c r="N347" s="41"/>
      <c r="O347" s="41"/>
      <c r="P347" s="52"/>
      <c r="Q347" s="41"/>
      <c r="R347" s="13"/>
      <c r="S347" s="13"/>
      <c r="T347" s="13"/>
      <c r="U347" s="13"/>
    </row>
    <row r="348" spans="1:21" x14ac:dyDescent="0.3">
      <c r="A348" s="23" t="s">
        <v>31</v>
      </c>
      <c r="B348" s="210">
        <f>SUM(D348:U348)</f>
        <v>0</v>
      </c>
      <c r="C348" s="11">
        <f t="shared" si="35"/>
        <v>0</v>
      </c>
      <c r="D348" s="13"/>
      <c r="E348" s="13"/>
      <c r="F348" s="13"/>
      <c r="G348" s="13"/>
      <c r="H348" s="52"/>
      <c r="I348" s="13"/>
      <c r="J348" s="13"/>
      <c r="K348" s="41"/>
      <c r="L348" s="41"/>
      <c r="M348" s="41"/>
      <c r="N348" s="41"/>
      <c r="O348" s="41"/>
      <c r="P348" s="52"/>
      <c r="Q348" s="41"/>
      <c r="R348" s="13"/>
      <c r="S348" s="13"/>
      <c r="T348" s="13"/>
      <c r="U348" s="13"/>
    </row>
    <row r="349" spans="1:21" ht="17" thickBot="1" x14ac:dyDescent="0.35">
      <c r="A349" s="24" t="s">
        <v>32</v>
      </c>
      <c r="B349" s="211">
        <f>SUM(D349:U349)</f>
        <v>0</v>
      </c>
      <c r="C349" s="16">
        <f t="shared" si="35"/>
        <v>0</v>
      </c>
      <c r="D349" s="18"/>
      <c r="E349" s="18"/>
      <c r="F349" s="18"/>
      <c r="G349" s="18"/>
      <c r="H349" s="53"/>
      <c r="I349" s="18"/>
      <c r="J349" s="18"/>
      <c r="K349" s="42"/>
      <c r="L349" s="42"/>
      <c r="M349" s="42"/>
      <c r="N349" s="42"/>
      <c r="O349" s="42"/>
      <c r="P349" s="53"/>
      <c r="Q349" s="42"/>
      <c r="R349" s="18"/>
      <c r="S349" s="18"/>
      <c r="T349" s="18"/>
      <c r="U349" s="18"/>
    </row>
    <row r="350" spans="1:21" ht="21.1" x14ac:dyDescent="0.35">
      <c r="A350" s="4" t="s">
        <v>684</v>
      </c>
      <c r="B350" s="209"/>
      <c r="C350" s="29"/>
      <c r="D350" s="22"/>
      <c r="E350" s="22"/>
      <c r="F350" s="22"/>
      <c r="G350" s="22"/>
      <c r="H350" s="55"/>
      <c r="I350" s="22"/>
      <c r="J350" s="22" t="s">
        <v>556</v>
      </c>
      <c r="K350" s="43"/>
      <c r="L350" s="43"/>
      <c r="M350" s="43"/>
      <c r="N350" s="43" t="s">
        <v>551</v>
      </c>
      <c r="O350" s="43" t="s">
        <v>551</v>
      </c>
      <c r="P350" s="55"/>
      <c r="Q350" s="43"/>
      <c r="R350" s="22"/>
      <c r="S350" s="22"/>
      <c r="T350" s="22"/>
      <c r="U350" s="22"/>
    </row>
    <row r="351" spans="1:21" x14ac:dyDescent="0.3">
      <c r="A351" s="10" t="s">
        <v>28</v>
      </c>
      <c r="B351" s="210">
        <f>SUM(D351:U351)</f>
        <v>0</v>
      </c>
      <c r="C351" s="11">
        <f>B351</f>
        <v>0</v>
      </c>
      <c r="D351" s="13"/>
      <c r="E351" s="13"/>
      <c r="F351" s="13"/>
      <c r="G351" s="13"/>
      <c r="H351" s="52"/>
      <c r="I351" s="13"/>
      <c r="J351" s="13"/>
      <c r="K351" s="41"/>
      <c r="L351" s="41"/>
      <c r="M351" s="41"/>
      <c r="N351" s="41"/>
      <c r="O351" s="41"/>
      <c r="P351" s="52"/>
      <c r="Q351" s="41"/>
      <c r="R351" s="13"/>
      <c r="S351" s="13"/>
      <c r="T351" s="13"/>
      <c r="U351" s="13"/>
    </row>
    <row r="352" spans="1:21" x14ac:dyDescent="0.3">
      <c r="A352" s="10" t="s">
        <v>29</v>
      </c>
      <c r="B352" s="210">
        <f>SUM(D352:U352)</f>
        <v>3</v>
      </c>
      <c r="C352" s="11">
        <f t="shared" ref="C352:C355" si="36">B352</f>
        <v>3</v>
      </c>
      <c r="D352" s="13"/>
      <c r="E352" s="13"/>
      <c r="F352" s="13"/>
      <c r="G352" s="13"/>
      <c r="H352" s="52"/>
      <c r="I352" s="13"/>
      <c r="J352" s="13">
        <v>1</v>
      </c>
      <c r="K352" s="41"/>
      <c r="L352" s="41"/>
      <c r="M352" s="41"/>
      <c r="N352" s="41">
        <v>1</v>
      </c>
      <c r="O352" s="41">
        <v>1</v>
      </c>
      <c r="P352" s="52"/>
      <c r="Q352" s="41"/>
      <c r="R352" s="13"/>
      <c r="S352" s="13"/>
      <c r="T352" s="13"/>
      <c r="U352" s="13"/>
    </row>
    <row r="353" spans="1:21" x14ac:dyDescent="0.3">
      <c r="A353" s="10" t="s">
        <v>30</v>
      </c>
      <c r="B353" s="210">
        <f>B351+B352</f>
        <v>3</v>
      </c>
      <c r="C353" s="11">
        <f t="shared" si="36"/>
        <v>3</v>
      </c>
      <c r="D353" s="13"/>
      <c r="E353" s="13"/>
      <c r="F353" s="13"/>
      <c r="G353" s="13"/>
      <c r="H353" s="52"/>
      <c r="I353" s="13"/>
      <c r="J353" s="13"/>
      <c r="K353" s="41"/>
      <c r="L353" s="41"/>
      <c r="M353" s="41"/>
      <c r="N353" s="41"/>
      <c r="O353" s="41"/>
      <c r="P353" s="52"/>
      <c r="Q353" s="41"/>
      <c r="R353" s="13"/>
      <c r="S353" s="13"/>
      <c r="T353" s="13"/>
      <c r="U353" s="13"/>
    </row>
    <row r="354" spans="1:21" x14ac:dyDescent="0.3">
      <c r="A354" s="10" t="s">
        <v>31</v>
      </c>
      <c r="B354" s="210">
        <f>SUM(D354:U354)</f>
        <v>0</v>
      </c>
      <c r="C354" s="11">
        <f t="shared" si="36"/>
        <v>0</v>
      </c>
      <c r="D354" s="13"/>
      <c r="E354" s="13"/>
      <c r="F354" s="13"/>
      <c r="G354" s="13"/>
      <c r="H354" s="52"/>
      <c r="I354" s="13"/>
      <c r="J354" s="13"/>
      <c r="K354" s="41"/>
      <c r="L354" s="41"/>
      <c r="M354" s="41"/>
      <c r="N354" s="41"/>
      <c r="O354" s="41"/>
      <c r="P354" s="52"/>
      <c r="Q354" s="41"/>
      <c r="R354" s="13"/>
      <c r="S354" s="13"/>
      <c r="T354" s="13"/>
      <c r="U354" s="13"/>
    </row>
    <row r="355" spans="1:21" ht="17" thickBot="1" x14ac:dyDescent="0.35">
      <c r="A355" s="15" t="s">
        <v>32</v>
      </c>
      <c r="B355" s="211">
        <f>SUM(D355:U355)</f>
        <v>0</v>
      </c>
      <c r="C355" s="16">
        <f t="shared" si="36"/>
        <v>0</v>
      </c>
      <c r="D355" s="18"/>
      <c r="E355" s="18"/>
      <c r="F355" s="18"/>
      <c r="G355" s="18"/>
      <c r="H355" s="53"/>
      <c r="I355" s="18"/>
      <c r="J355" s="18"/>
      <c r="K355" s="42"/>
      <c r="L355" s="42"/>
      <c r="M355" s="42"/>
      <c r="N355" s="42"/>
      <c r="O355" s="42"/>
      <c r="P355" s="53"/>
      <c r="Q355" s="42"/>
      <c r="R355" s="18"/>
      <c r="S355" s="18"/>
      <c r="T355" s="18"/>
      <c r="U355" s="18"/>
    </row>
    <row r="356" spans="1:21" ht="21.1" x14ac:dyDescent="0.35">
      <c r="A356" s="20" t="s">
        <v>64</v>
      </c>
      <c r="B356" s="212"/>
      <c r="C356" s="21"/>
      <c r="D356" s="30"/>
      <c r="E356" s="13"/>
      <c r="F356" s="13"/>
      <c r="G356" s="13"/>
      <c r="H356" s="52"/>
      <c r="I356" s="13"/>
      <c r="J356" s="13"/>
      <c r="K356" s="41"/>
      <c r="L356" s="41"/>
      <c r="M356" s="41"/>
      <c r="N356" s="41"/>
      <c r="O356" s="43"/>
      <c r="P356" s="55"/>
      <c r="Q356" s="43"/>
      <c r="R356" s="22"/>
      <c r="S356" s="22"/>
      <c r="T356" s="22"/>
      <c r="U356" s="22"/>
    </row>
    <row r="357" spans="1:21" x14ac:dyDescent="0.3">
      <c r="A357" s="23" t="s">
        <v>28</v>
      </c>
      <c r="B357" s="210">
        <f>11+SUM(D357:U357)</f>
        <v>11</v>
      </c>
      <c r="C357" s="11">
        <f>B357</f>
        <v>11</v>
      </c>
      <c r="D357" s="13"/>
      <c r="E357" s="13"/>
      <c r="F357" s="13"/>
      <c r="G357" s="13"/>
      <c r="H357" s="52"/>
      <c r="I357" s="13"/>
      <c r="J357" s="13"/>
      <c r="K357" s="41"/>
      <c r="L357" s="41"/>
      <c r="M357" s="41"/>
      <c r="N357" s="41"/>
      <c r="O357" s="41"/>
      <c r="P357" s="52"/>
      <c r="Q357" s="41"/>
      <c r="R357" s="13"/>
      <c r="S357" s="13"/>
      <c r="T357" s="13"/>
      <c r="U357" s="13"/>
    </row>
    <row r="358" spans="1:21" x14ac:dyDescent="0.3">
      <c r="A358" s="23" t="s">
        <v>29</v>
      </c>
      <c r="B358" s="210">
        <f>2+SUM(D358:U358)</f>
        <v>2</v>
      </c>
      <c r="C358" s="11">
        <f t="shared" ref="C358:C361" si="37">B358</f>
        <v>2</v>
      </c>
      <c r="D358" s="13"/>
      <c r="E358" s="13"/>
      <c r="F358" s="13"/>
      <c r="G358" s="13"/>
      <c r="H358" s="52"/>
      <c r="I358" s="13"/>
      <c r="J358" s="13"/>
      <c r="K358" s="41"/>
      <c r="L358" s="41"/>
      <c r="M358" s="41"/>
      <c r="N358" s="41"/>
      <c r="O358" s="41"/>
      <c r="P358" s="52"/>
      <c r="Q358" s="41"/>
      <c r="R358" s="13"/>
      <c r="S358" s="13"/>
      <c r="T358" s="13"/>
      <c r="U358" s="13"/>
    </row>
    <row r="359" spans="1:21" x14ac:dyDescent="0.3">
      <c r="A359" s="23" t="s">
        <v>30</v>
      </c>
      <c r="B359" s="210">
        <f>B357+B358</f>
        <v>13</v>
      </c>
      <c r="C359" s="11">
        <f t="shared" si="37"/>
        <v>13</v>
      </c>
      <c r="D359" s="13"/>
      <c r="E359" s="13"/>
      <c r="F359" s="13"/>
      <c r="G359" s="13"/>
      <c r="H359" s="52"/>
      <c r="I359" s="13"/>
      <c r="J359" s="13"/>
      <c r="K359" s="41"/>
      <c r="L359" s="41"/>
      <c r="M359" s="41"/>
      <c r="N359" s="41"/>
      <c r="O359" s="41"/>
      <c r="P359" s="52"/>
      <c r="Q359" s="41"/>
      <c r="R359" s="13"/>
      <c r="S359" s="13"/>
      <c r="T359" s="13"/>
      <c r="U359" s="13"/>
    </row>
    <row r="360" spans="1:21" x14ac:dyDescent="0.3">
      <c r="A360" s="23" t="s">
        <v>31</v>
      </c>
      <c r="B360" s="210">
        <f>SUM(D360:U360)</f>
        <v>0</v>
      </c>
      <c r="C360" s="11">
        <f t="shared" si="37"/>
        <v>0</v>
      </c>
      <c r="D360" s="13"/>
      <c r="E360" s="13"/>
      <c r="F360" s="13"/>
      <c r="G360" s="13"/>
      <c r="H360" s="52"/>
      <c r="I360" s="13"/>
      <c r="J360" s="13"/>
      <c r="K360" s="41"/>
      <c r="L360" s="41"/>
      <c r="M360" s="41"/>
      <c r="N360" s="41"/>
      <c r="O360" s="41"/>
      <c r="P360" s="52"/>
      <c r="Q360" s="41"/>
      <c r="R360" s="13"/>
      <c r="S360" s="13"/>
      <c r="T360" s="13"/>
      <c r="U360" s="13"/>
    </row>
    <row r="361" spans="1:21" ht="17" thickBot="1" x14ac:dyDescent="0.35">
      <c r="A361" s="24" t="s">
        <v>32</v>
      </c>
      <c r="B361" s="211">
        <f>SUM(D361:U361)</f>
        <v>0</v>
      </c>
      <c r="C361" s="16">
        <f t="shared" si="37"/>
        <v>0</v>
      </c>
      <c r="D361" s="18"/>
      <c r="E361" s="18"/>
      <c r="F361" s="18"/>
      <c r="G361" s="18"/>
      <c r="H361" s="53"/>
      <c r="I361" s="18"/>
      <c r="J361" s="18"/>
      <c r="K361" s="42"/>
      <c r="L361" s="42"/>
      <c r="M361" s="42"/>
      <c r="N361" s="42"/>
      <c r="O361" s="42"/>
      <c r="P361" s="53"/>
      <c r="Q361" s="42"/>
      <c r="R361" s="18"/>
      <c r="S361" s="18"/>
      <c r="T361" s="18"/>
      <c r="U361" s="18"/>
    </row>
    <row r="362" spans="1:21" ht="21.1" x14ac:dyDescent="0.35">
      <c r="A362" s="20" t="s">
        <v>74</v>
      </c>
      <c r="B362" s="212"/>
      <c r="C362" s="21"/>
      <c r="D362" s="13"/>
      <c r="E362" s="13"/>
      <c r="F362" s="13"/>
      <c r="G362" s="13"/>
      <c r="H362" s="52"/>
      <c r="I362" s="13"/>
      <c r="J362" s="13"/>
      <c r="K362" s="41"/>
      <c r="L362" s="41"/>
      <c r="M362" s="41"/>
      <c r="N362" s="41"/>
      <c r="O362" s="41"/>
      <c r="P362" s="52"/>
      <c r="Q362" s="41"/>
      <c r="R362" s="13"/>
      <c r="S362" s="13"/>
      <c r="T362" s="13"/>
      <c r="U362" s="13"/>
    </row>
    <row r="363" spans="1:21" x14ac:dyDescent="0.3">
      <c r="A363" s="23" t="s">
        <v>28</v>
      </c>
      <c r="B363" s="210">
        <f>11+SUM(D363:U363)</f>
        <v>11</v>
      </c>
      <c r="C363" s="11">
        <f>B363</f>
        <v>11</v>
      </c>
      <c r="D363" s="13"/>
      <c r="E363" s="13"/>
      <c r="F363" s="13"/>
      <c r="G363" s="13"/>
      <c r="H363" s="52"/>
      <c r="I363" s="13"/>
      <c r="J363" s="13"/>
      <c r="K363" s="41"/>
      <c r="L363" s="41"/>
      <c r="M363" s="41"/>
      <c r="N363" s="41"/>
      <c r="O363" s="41"/>
      <c r="P363" s="52"/>
      <c r="Q363" s="41"/>
      <c r="R363" s="13"/>
      <c r="S363" s="13"/>
      <c r="T363" s="13"/>
      <c r="U363" s="13"/>
    </row>
    <row r="364" spans="1:21" x14ac:dyDescent="0.3">
      <c r="A364" s="23" t="s">
        <v>29</v>
      </c>
      <c r="B364" s="210">
        <f>2+SUM(D364:U364)</f>
        <v>2</v>
      </c>
      <c r="C364" s="11">
        <f t="shared" ref="C364:C367" si="38">B364</f>
        <v>2</v>
      </c>
      <c r="D364" s="13"/>
      <c r="E364" s="13"/>
      <c r="F364" s="13"/>
      <c r="G364" s="13"/>
      <c r="H364" s="52"/>
      <c r="I364" s="13"/>
      <c r="J364" s="13"/>
      <c r="K364" s="41"/>
      <c r="L364" s="41"/>
      <c r="M364" s="41"/>
      <c r="N364" s="41"/>
      <c r="O364" s="41"/>
      <c r="P364" s="52"/>
      <c r="Q364" s="41"/>
      <c r="R364" s="13"/>
      <c r="S364" s="13"/>
      <c r="T364" s="13"/>
      <c r="U364" s="13"/>
    </row>
    <row r="365" spans="1:21" x14ac:dyDescent="0.3">
      <c r="A365" s="23" t="s">
        <v>30</v>
      </c>
      <c r="B365" s="210">
        <f>B363+B364</f>
        <v>13</v>
      </c>
      <c r="C365" s="11">
        <f t="shared" si="38"/>
        <v>13</v>
      </c>
      <c r="D365" s="13"/>
      <c r="E365" s="13"/>
      <c r="F365" s="13"/>
      <c r="G365" s="13"/>
      <c r="H365" s="52"/>
      <c r="I365" s="13"/>
      <c r="J365" s="13"/>
      <c r="K365" s="41"/>
      <c r="L365" s="41"/>
      <c r="M365" s="41"/>
      <c r="N365" s="41"/>
      <c r="O365" s="41"/>
      <c r="P365" s="52"/>
      <c r="Q365" s="41"/>
      <c r="R365" s="13"/>
      <c r="S365" s="13"/>
      <c r="T365" s="13"/>
      <c r="U365" s="13"/>
    </row>
    <row r="366" spans="1:21" x14ac:dyDescent="0.3">
      <c r="A366" s="23" t="s">
        <v>31</v>
      </c>
      <c r="B366" s="210">
        <f>1+SUM(D366:U366)</f>
        <v>1</v>
      </c>
      <c r="C366" s="11">
        <f t="shared" si="38"/>
        <v>1</v>
      </c>
      <c r="D366" s="13"/>
      <c r="E366" s="13"/>
      <c r="F366" s="13"/>
      <c r="G366" s="13"/>
      <c r="H366" s="52"/>
      <c r="I366" s="13"/>
      <c r="J366" s="13"/>
      <c r="K366" s="41"/>
      <c r="L366" s="41"/>
      <c r="M366" s="41"/>
      <c r="N366" s="41"/>
      <c r="O366" s="41"/>
      <c r="P366" s="52"/>
      <c r="Q366" s="41"/>
      <c r="R366" s="13"/>
      <c r="S366" s="13"/>
      <c r="T366" s="13"/>
      <c r="U366" s="13"/>
    </row>
    <row r="367" spans="1:21" ht="17" thickBot="1" x14ac:dyDescent="0.35">
      <c r="A367" s="24" t="s">
        <v>32</v>
      </c>
      <c r="B367" s="211">
        <f>5+SUM(D367:U367)</f>
        <v>5</v>
      </c>
      <c r="C367" s="16">
        <f t="shared" si="38"/>
        <v>5</v>
      </c>
      <c r="D367" s="18"/>
      <c r="E367" s="18"/>
      <c r="F367" s="18"/>
      <c r="G367" s="18"/>
      <c r="H367" s="53"/>
      <c r="I367" s="18"/>
      <c r="J367" s="18"/>
      <c r="K367" s="42"/>
      <c r="L367" s="42"/>
      <c r="M367" s="42"/>
      <c r="N367" s="42"/>
      <c r="O367" s="42"/>
      <c r="P367" s="53"/>
      <c r="Q367" s="42"/>
      <c r="R367" s="18"/>
      <c r="S367" s="18"/>
      <c r="T367" s="18"/>
      <c r="U367" s="18"/>
    </row>
    <row r="368" spans="1:21" ht="21.1" x14ac:dyDescent="0.35">
      <c r="A368" s="4" t="s">
        <v>629</v>
      </c>
      <c r="B368" s="209"/>
      <c r="C368" s="29"/>
      <c r="D368" s="22"/>
      <c r="E368" s="22" t="s">
        <v>564</v>
      </c>
      <c r="F368" s="22" t="s">
        <v>596</v>
      </c>
      <c r="G368" s="22">
        <v>4</v>
      </c>
      <c r="H368" s="55"/>
      <c r="I368" s="22">
        <v>4</v>
      </c>
      <c r="J368" s="22"/>
      <c r="K368" s="43"/>
      <c r="L368" s="43" t="s">
        <v>551</v>
      </c>
      <c r="M368" s="43" t="s">
        <v>545</v>
      </c>
      <c r="N368" s="43"/>
      <c r="O368" s="43" t="s">
        <v>545</v>
      </c>
      <c r="P368" s="55"/>
      <c r="Q368" s="43" t="s">
        <v>545</v>
      </c>
      <c r="R368" s="22" t="s">
        <v>551</v>
      </c>
      <c r="S368" s="22" t="s">
        <v>551</v>
      </c>
      <c r="T368" s="22"/>
      <c r="U368" s="22" t="s">
        <v>551</v>
      </c>
    </row>
    <row r="369" spans="1:21" x14ac:dyDescent="0.3">
      <c r="A369" s="10" t="s">
        <v>28</v>
      </c>
      <c r="B369" s="210">
        <f>SUM(D369:U369)</f>
        <v>7</v>
      </c>
      <c r="C369" s="11">
        <f>B369+8</f>
        <v>15</v>
      </c>
      <c r="D369" s="13"/>
      <c r="E369" s="13">
        <v>1</v>
      </c>
      <c r="F369" s="13">
        <v>1</v>
      </c>
      <c r="G369" s="13">
        <v>1</v>
      </c>
      <c r="H369" s="52"/>
      <c r="I369" s="13">
        <v>1</v>
      </c>
      <c r="J369" s="13"/>
      <c r="K369" s="41"/>
      <c r="L369" s="41"/>
      <c r="M369" s="41">
        <v>1</v>
      </c>
      <c r="N369" s="41"/>
      <c r="O369" s="41">
        <v>1</v>
      </c>
      <c r="P369" s="52"/>
      <c r="Q369" s="41">
        <v>1</v>
      </c>
      <c r="R369" s="13"/>
      <c r="S369" s="13"/>
      <c r="T369" s="13"/>
      <c r="U369" s="13"/>
    </row>
    <row r="370" spans="1:21" x14ac:dyDescent="0.3">
      <c r="A370" s="10" t="s">
        <v>29</v>
      </c>
      <c r="B370" s="210">
        <f>SUM(D370:U370)</f>
        <v>4</v>
      </c>
      <c r="C370" s="11">
        <f>B370+9</f>
        <v>13</v>
      </c>
      <c r="D370" s="13"/>
      <c r="E370" s="13"/>
      <c r="F370" s="13"/>
      <c r="G370" s="13"/>
      <c r="H370" s="52"/>
      <c r="I370" s="13"/>
      <c r="J370" s="13"/>
      <c r="K370" s="41"/>
      <c r="L370" s="41">
        <v>1</v>
      </c>
      <c r="M370" s="41"/>
      <c r="N370" s="41"/>
      <c r="O370" s="41"/>
      <c r="P370" s="52"/>
      <c r="Q370" s="41"/>
      <c r="R370" s="13">
        <v>1</v>
      </c>
      <c r="S370" s="13">
        <v>1</v>
      </c>
      <c r="T370" s="13"/>
      <c r="U370" s="13">
        <v>1</v>
      </c>
    </row>
    <row r="371" spans="1:21" x14ac:dyDescent="0.3">
      <c r="A371" s="10" t="s">
        <v>30</v>
      </c>
      <c r="B371" s="210">
        <f>B369+B370</f>
        <v>11</v>
      </c>
      <c r="C371" s="11">
        <f>C369+C370</f>
        <v>28</v>
      </c>
      <c r="D371" s="13"/>
      <c r="E371" s="13"/>
      <c r="F371" s="13"/>
      <c r="G371" s="13"/>
      <c r="H371" s="52"/>
      <c r="I371" s="13"/>
      <c r="J371" s="13"/>
      <c r="K371" s="41"/>
      <c r="L371" s="41"/>
      <c r="M371" s="41"/>
      <c r="N371" s="41"/>
      <c r="O371" s="41"/>
      <c r="P371" s="52"/>
      <c r="Q371" s="41"/>
      <c r="R371" s="13"/>
      <c r="S371" s="13"/>
      <c r="T371" s="13"/>
      <c r="U371" s="13"/>
    </row>
    <row r="372" spans="1:21" x14ac:dyDescent="0.3">
      <c r="A372" s="10" t="s">
        <v>31</v>
      </c>
      <c r="B372" s="210">
        <f>SUM(D372:U372)</f>
        <v>1</v>
      </c>
      <c r="C372" s="11">
        <f t="shared" ref="C372:C373" si="39">B372</f>
        <v>1</v>
      </c>
      <c r="D372" s="13"/>
      <c r="E372" s="13"/>
      <c r="F372" s="13">
        <v>1</v>
      </c>
      <c r="G372" s="13"/>
      <c r="H372" s="52"/>
      <c r="I372" s="13"/>
      <c r="J372" s="13"/>
      <c r="K372" s="41"/>
      <c r="L372" s="41"/>
      <c r="M372" s="41"/>
      <c r="N372" s="41"/>
      <c r="O372" s="41"/>
      <c r="P372" s="52"/>
      <c r="Q372" s="41"/>
      <c r="R372" s="13"/>
      <c r="S372" s="13"/>
      <c r="T372" s="13"/>
      <c r="U372" s="13"/>
    </row>
    <row r="373" spans="1:21" ht="17" thickBot="1" x14ac:dyDescent="0.35">
      <c r="A373" s="15" t="s">
        <v>32</v>
      </c>
      <c r="B373" s="211">
        <f>SUM(D373:U373)</f>
        <v>5</v>
      </c>
      <c r="C373" s="11">
        <f t="shared" si="39"/>
        <v>5</v>
      </c>
      <c r="D373" s="18"/>
      <c r="E373" s="18"/>
      <c r="F373" s="18">
        <v>5</v>
      </c>
      <c r="G373" s="18"/>
      <c r="H373" s="53"/>
      <c r="I373" s="18"/>
      <c r="J373" s="18"/>
      <c r="K373" s="42"/>
      <c r="L373" s="42"/>
      <c r="M373" s="42"/>
      <c r="N373" s="42"/>
      <c r="O373" s="42"/>
      <c r="P373" s="53"/>
      <c r="Q373" s="42"/>
      <c r="R373" s="18"/>
      <c r="S373" s="18"/>
      <c r="T373" s="18"/>
      <c r="U373" s="18"/>
    </row>
    <row r="374" spans="1:21" ht="21.1" x14ac:dyDescent="0.35">
      <c r="A374" s="20" t="s">
        <v>65</v>
      </c>
      <c r="B374" s="212"/>
      <c r="C374" s="21"/>
      <c r="D374" s="13"/>
      <c r="E374" s="13"/>
      <c r="F374" s="13"/>
      <c r="G374" s="13"/>
      <c r="H374" s="52"/>
      <c r="I374" s="13"/>
      <c r="J374" s="13"/>
      <c r="K374" s="41"/>
      <c r="L374" s="41"/>
      <c r="M374" s="41"/>
      <c r="N374" s="41"/>
      <c r="O374" s="43"/>
      <c r="P374" s="55"/>
      <c r="Q374" s="43"/>
      <c r="R374" s="22"/>
      <c r="S374" s="22"/>
      <c r="T374" s="22"/>
      <c r="U374" s="22"/>
    </row>
    <row r="375" spans="1:21" x14ac:dyDescent="0.3">
      <c r="A375" s="23" t="s">
        <v>28</v>
      </c>
      <c r="B375" s="210">
        <f>2+SUM(D375:U375)</f>
        <v>2</v>
      </c>
      <c r="C375" s="11">
        <f>B375</f>
        <v>2</v>
      </c>
      <c r="D375" s="13"/>
      <c r="E375" s="13"/>
      <c r="F375" s="13"/>
      <c r="G375" s="13"/>
      <c r="H375" s="52"/>
      <c r="I375" s="13"/>
      <c r="J375" s="13"/>
      <c r="K375" s="41"/>
      <c r="L375" s="41"/>
      <c r="M375" s="41"/>
      <c r="N375" s="41"/>
      <c r="O375" s="41"/>
      <c r="P375" s="52"/>
      <c r="Q375" s="41"/>
      <c r="R375" s="13"/>
      <c r="S375" s="13"/>
      <c r="T375" s="13"/>
      <c r="U375" s="13"/>
    </row>
    <row r="376" spans="1:21" x14ac:dyDescent="0.3">
      <c r="A376" s="23" t="s">
        <v>29</v>
      </c>
      <c r="B376" s="210">
        <f>10+SUM(D376:U376)</f>
        <v>10</v>
      </c>
      <c r="C376" s="11">
        <f t="shared" ref="C376:C379" si="40">B376</f>
        <v>10</v>
      </c>
      <c r="D376" s="13"/>
      <c r="E376" s="13"/>
      <c r="F376" s="13"/>
      <c r="G376" s="13"/>
      <c r="H376" s="52"/>
      <c r="I376" s="13"/>
      <c r="J376" s="13"/>
      <c r="K376" s="41"/>
      <c r="L376" s="41"/>
      <c r="M376" s="41"/>
      <c r="N376" s="41"/>
      <c r="O376" s="41"/>
      <c r="P376" s="52"/>
      <c r="Q376" s="41"/>
      <c r="R376" s="13"/>
      <c r="S376" s="13"/>
      <c r="T376" s="13"/>
      <c r="U376" s="13"/>
    </row>
    <row r="377" spans="1:21" x14ac:dyDescent="0.3">
      <c r="A377" s="23" t="s">
        <v>30</v>
      </c>
      <c r="B377" s="210">
        <f>B375+B376</f>
        <v>12</v>
      </c>
      <c r="C377" s="11">
        <f t="shared" si="40"/>
        <v>12</v>
      </c>
      <c r="D377" s="13"/>
      <c r="E377" s="13"/>
      <c r="F377" s="13"/>
      <c r="G377" s="13"/>
      <c r="H377" s="52"/>
      <c r="I377" s="13"/>
      <c r="J377" s="13"/>
      <c r="K377" s="41"/>
      <c r="L377" s="41"/>
      <c r="M377" s="41"/>
      <c r="N377" s="41"/>
      <c r="O377" s="41"/>
      <c r="P377" s="52"/>
      <c r="Q377" s="41"/>
      <c r="R377" s="13"/>
      <c r="S377" s="13"/>
      <c r="T377" s="13"/>
      <c r="U377" s="13"/>
    </row>
    <row r="378" spans="1:21" x14ac:dyDescent="0.3">
      <c r="A378" s="23" t="s">
        <v>31</v>
      </c>
      <c r="B378" s="210">
        <f>SUM(D378:U378)</f>
        <v>0</v>
      </c>
      <c r="C378" s="11">
        <f t="shared" si="40"/>
        <v>0</v>
      </c>
      <c r="D378" s="13"/>
      <c r="E378" s="13"/>
      <c r="F378" s="13"/>
      <c r="G378" s="13"/>
      <c r="H378" s="52"/>
      <c r="I378" s="13"/>
      <c r="J378" s="13"/>
      <c r="K378" s="41"/>
      <c r="L378" s="41"/>
      <c r="M378" s="41"/>
      <c r="N378" s="41"/>
      <c r="O378" s="41"/>
      <c r="P378" s="52"/>
      <c r="Q378" s="41"/>
      <c r="R378" s="13"/>
      <c r="S378" s="13"/>
      <c r="T378" s="13"/>
      <c r="U378" s="13"/>
    </row>
    <row r="379" spans="1:21" ht="17" thickBot="1" x14ac:dyDescent="0.35">
      <c r="A379" s="24" t="s">
        <v>32</v>
      </c>
      <c r="B379" s="211">
        <f>SUM(D379:U379)</f>
        <v>0</v>
      </c>
      <c r="C379" s="16">
        <f t="shared" si="40"/>
        <v>0</v>
      </c>
      <c r="D379" s="18"/>
      <c r="E379" s="18"/>
      <c r="F379" s="18"/>
      <c r="G379" s="18"/>
      <c r="H379" s="53"/>
      <c r="I379" s="18"/>
      <c r="J379" s="18"/>
      <c r="K379" s="42"/>
      <c r="L379" s="42"/>
      <c r="M379" s="42"/>
      <c r="N379" s="42"/>
      <c r="O379" s="42"/>
      <c r="P379" s="53"/>
      <c r="Q379" s="42"/>
      <c r="R379" s="18"/>
      <c r="S379" s="18"/>
      <c r="T379" s="18"/>
      <c r="U379" s="18"/>
    </row>
    <row r="380" spans="1:21" ht="21.1" x14ac:dyDescent="0.35">
      <c r="A380" s="4" t="s">
        <v>572</v>
      </c>
      <c r="B380" s="209"/>
      <c r="C380" s="29"/>
      <c r="D380" s="22" t="s">
        <v>573</v>
      </c>
      <c r="E380" s="22" t="s">
        <v>547</v>
      </c>
      <c r="F380" s="22">
        <v>7</v>
      </c>
      <c r="G380" s="22" t="s">
        <v>547</v>
      </c>
      <c r="H380" s="55"/>
      <c r="I380" s="22">
        <v>7</v>
      </c>
      <c r="J380" s="22">
        <v>7</v>
      </c>
      <c r="K380" s="43" t="s">
        <v>547</v>
      </c>
      <c r="L380" s="43" t="s">
        <v>640</v>
      </c>
      <c r="M380" s="43">
        <v>7</v>
      </c>
      <c r="N380" s="43"/>
      <c r="O380" s="43">
        <v>7</v>
      </c>
      <c r="P380" s="55"/>
      <c r="Q380" s="43" t="s">
        <v>592</v>
      </c>
      <c r="R380" s="22"/>
      <c r="S380" s="22">
        <v>7</v>
      </c>
      <c r="T380" s="22">
        <v>7</v>
      </c>
      <c r="U380" s="22" t="s">
        <v>547</v>
      </c>
    </row>
    <row r="381" spans="1:21" x14ac:dyDescent="0.3">
      <c r="A381" s="10" t="s">
        <v>28</v>
      </c>
      <c r="B381" s="210">
        <f>SUM(D381:U381)</f>
        <v>14</v>
      </c>
      <c r="C381" s="11">
        <f>B381+10</f>
        <v>24</v>
      </c>
      <c r="D381" s="13">
        <v>1</v>
      </c>
      <c r="E381" s="13">
        <v>1</v>
      </c>
      <c r="F381" s="13">
        <v>1</v>
      </c>
      <c r="G381" s="13">
        <v>1</v>
      </c>
      <c r="H381" s="52"/>
      <c r="I381" s="13">
        <v>1</v>
      </c>
      <c r="J381" s="13">
        <v>1</v>
      </c>
      <c r="K381" s="41">
        <v>1</v>
      </c>
      <c r="L381" s="41">
        <v>1</v>
      </c>
      <c r="M381" s="41">
        <v>1</v>
      </c>
      <c r="N381" s="41"/>
      <c r="O381" s="41">
        <v>1</v>
      </c>
      <c r="P381" s="52"/>
      <c r="Q381" s="41">
        <v>1</v>
      </c>
      <c r="R381" s="13"/>
      <c r="S381" s="13">
        <v>1</v>
      </c>
      <c r="T381" s="13">
        <v>1</v>
      </c>
      <c r="U381" s="13">
        <v>1</v>
      </c>
    </row>
    <row r="382" spans="1:21" x14ac:dyDescent="0.3">
      <c r="A382" s="10" t="s">
        <v>29</v>
      </c>
      <c r="B382" s="210">
        <f>SUM(D382:U382)</f>
        <v>0</v>
      </c>
      <c r="C382" s="11">
        <f>B382+3</f>
        <v>3</v>
      </c>
      <c r="D382" s="13"/>
      <c r="E382" s="13"/>
      <c r="F382" s="13"/>
      <c r="G382" s="13"/>
      <c r="H382" s="52"/>
      <c r="I382" s="13"/>
      <c r="J382" s="13"/>
      <c r="K382" s="41"/>
      <c r="L382" s="41"/>
      <c r="M382" s="41"/>
      <c r="N382" s="41"/>
      <c r="O382" s="41"/>
      <c r="P382" s="52"/>
      <c r="Q382" s="41"/>
      <c r="R382" s="13"/>
      <c r="S382" s="13"/>
      <c r="T382" s="13"/>
      <c r="U382" s="13"/>
    </row>
    <row r="383" spans="1:21" x14ac:dyDescent="0.3">
      <c r="A383" s="10" t="s">
        <v>30</v>
      </c>
      <c r="B383" s="210">
        <f>B381+B382</f>
        <v>14</v>
      </c>
      <c r="C383" s="11">
        <f>C381+C382</f>
        <v>27</v>
      </c>
      <c r="D383" s="13"/>
      <c r="E383" s="13"/>
      <c r="F383" s="13"/>
      <c r="G383" s="13"/>
      <c r="H383" s="52"/>
      <c r="I383" s="13"/>
      <c r="J383" s="13"/>
      <c r="K383" s="41"/>
      <c r="L383" s="41"/>
      <c r="M383" s="41"/>
      <c r="N383" s="41"/>
      <c r="O383" s="41"/>
      <c r="P383" s="52"/>
      <c r="Q383" s="41"/>
      <c r="R383" s="13"/>
      <c r="S383" s="13"/>
      <c r="T383" s="13"/>
      <c r="U383" s="13"/>
    </row>
    <row r="384" spans="1:21" x14ac:dyDescent="0.3">
      <c r="A384" s="10" t="s">
        <v>31</v>
      </c>
      <c r="B384" s="210">
        <f>SUM(D384:U384)</f>
        <v>3</v>
      </c>
      <c r="C384" s="11">
        <f>B384+3</f>
        <v>6</v>
      </c>
      <c r="D384" s="13">
        <v>1</v>
      </c>
      <c r="E384" s="13"/>
      <c r="F384" s="13"/>
      <c r="G384" s="13"/>
      <c r="H384" s="52"/>
      <c r="I384" s="13">
        <v>1</v>
      </c>
      <c r="J384" s="13"/>
      <c r="K384" s="41"/>
      <c r="L384" s="41"/>
      <c r="M384" s="41"/>
      <c r="N384" s="41"/>
      <c r="O384" s="41"/>
      <c r="P384" s="52"/>
      <c r="Q384" s="41"/>
      <c r="R384" s="13"/>
      <c r="S384" s="13">
        <v>1</v>
      </c>
      <c r="T384" s="13"/>
      <c r="U384" s="13"/>
    </row>
    <row r="385" spans="1:21" ht="17" thickBot="1" x14ac:dyDescent="0.35">
      <c r="A385" s="15" t="s">
        <v>32</v>
      </c>
      <c r="B385" s="211">
        <f>SUM(D385:U385)</f>
        <v>15</v>
      </c>
      <c r="C385" s="16">
        <f>B385+15</f>
        <v>30</v>
      </c>
      <c r="D385" s="18">
        <v>5</v>
      </c>
      <c r="E385" s="18"/>
      <c r="F385" s="18"/>
      <c r="G385" s="18"/>
      <c r="H385" s="53"/>
      <c r="I385" s="18">
        <v>5</v>
      </c>
      <c r="J385" s="18"/>
      <c r="K385" s="42"/>
      <c r="L385" s="42"/>
      <c r="M385" s="42"/>
      <c r="N385" s="42"/>
      <c r="O385" s="42"/>
      <c r="P385" s="53"/>
      <c r="Q385" s="42"/>
      <c r="R385" s="18"/>
      <c r="S385" s="18">
        <v>5</v>
      </c>
      <c r="T385" s="18"/>
      <c r="U385" s="18"/>
    </row>
    <row r="386" spans="1:21" ht="21.1" x14ac:dyDescent="0.35">
      <c r="A386" s="20" t="s">
        <v>66</v>
      </c>
      <c r="B386" s="212"/>
      <c r="C386" s="21"/>
      <c r="D386" s="13"/>
      <c r="E386" s="13"/>
      <c r="F386" s="13"/>
      <c r="G386" s="13"/>
      <c r="H386" s="52"/>
      <c r="I386" s="13"/>
      <c r="J386" s="13"/>
      <c r="K386" s="41"/>
      <c r="L386" s="41"/>
      <c r="M386" s="41"/>
      <c r="N386" s="41"/>
      <c r="O386" s="41"/>
      <c r="P386" s="52"/>
      <c r="Q386" s="41"/>
      <c r="R386" s="13"/>
      <c r="S386" s="13"/>
      <c r="T386" s="13"/>
      <c r="U386" s="13"/>
    </row>
    <row r="387" spans="1:21" x14ac:dyDescent="0.3">
      <c r="A387" s="23" t="s">
        <v>28</v>
      </c>
      <c r="B387" s="210">
        <f>7+SUM(D387:U387)</f>
        <v>7</v>
      </c>
      <c r="C387" s="11">
        <f>3+B387</f>
        <v>10</v>
      </c>
      <c r="D387" s="13"/>
      <c r="E387" s="13"/>
      <c r="F387" s="13"/>
      <c r="G387" s="13"/>
      <c r="H387" s="52"/>
      <c r="I387" s="13"/>
      <c r="J387" s="13"/>
      <c r="K387" s="41"/>
      <c r="L387" s="41"/>
      <c r="M387" s="41"/>
      <c r="N387" s="41"/>
      <c r="O387" s="41"/>
      <c r="P387" s="52"/>
      <c r="Q387" s="41"/>
      <c r="R387" s="13"/>
      <c r="S387" s="13"/>
      <c r="T387" s="13"/>
      <c r="U387" s="13"/>
    </row>
    <row r="388" spans="1:21" x14ac:dyDescent="0.3">
      <c r="A388" s="23" t="s">
        <v>29</v>
      </c>
      <c r="B388" s="210">
        <f>5+SUM(D388:U388)</f>
        <v>5</v>
      </c>
      <c r="C388" s="11">
        <f>16+B388</f>
        <v>21</v>
      </c>
      <c r="D388" s="13"/>
      <c r="E388" s="13"/>
      <c r="F388" s="13"/>
      <c r="G388" s="13"/>
      <c r="H388" s="52"/>
      <c r="I388" s="13"/>
      <c r="J388" s="13"/>
      <c r="K388" s="41"/>
      <c r="L388" s="41"/>
      <c r="M388" s="41"/>
      <c r="N388" s="41"/>
      <c r="O388" s="41"/>
      <c r="P388" s="52"/>
      <c r="Q388" s="41"/>
      <c r="R388" s="13"/>
      <c r="S388" s="13"/>
      <c r="T388" s="13"/>
      <c r="U388" s="13"/>
    </row>
    <row r="389" spans="1:21" x14ac:dyDescent="0.3">
      <c r="A389" s="23" t="s">
        <v>30</v>
      </c>
      <c r="B389" s="210">
        <f>B387+B388</f>
        <v>12</v>
      </c>
      <c r="C389" s="11">
        <f>C387+C388</f>
        <v>31</v>
      </c>
      <c r="D389" s="13"/>
      <c r="E389" s="13"/>
      <c r="F389" s="13"/>
      <c r="G389" s="13"/>
      <c r="H389" s="52"/>
      <c r="I389" s="13"/>
      <c r="J389" s="13"/>
      <c r="K389" s="41"/>
      <c r="L389" s="41"/>
      <c r="M389" s="41"/>
      <c r="N389" s="41"/>
      <c r="O389" s="41"/>
      <c r="P389" s="52"/>
      <c r="Q389" s="41"/>
      <c r="R389" s="13"/>
      <c r="S389" s="13"/>
      <c r="T389" s="13"/>
      <c r="U389" s="13"/>
    </row>
    <row r="390" spans="1:21" x14ac:dyDescent="0.3">
      <c r="A390" s="23" t="s">
        <v>31</v>
      </c>
      <c r="B390" s="210">
        <f>1+SUM(D390:U390)</f>
        <v>1</v>
      </c>
      <c r="C390" s="11">
        <f>B390</f>
        <v>1</v>
      </c>
      <c r="D390" s="13"/>
      <c r="E390" s="13"/>
      <c r="F390" s="13"/>
      <c r="G390" s="13"/>
      <c r="H390" s="52"/>
      <c r="I390" s="13"/>
      <c r="J390" s="13"/>
      <c r="K390" s="41"/>
      <c r="L390" s="41"/>
      <c r="M390" s="41"/>
      <c r="N390" s="41"/>
      <c r="O390" s="41"/>
      <c r="P390" s="52"/>
      <c r="Q390" s="41"/>
      <c r="R390" s="13"/>
      <c r="S390" s="13"/>
      <c r="T390" s="13"/>
      <c r="U390" s="13"/>
    </row>
    <row r="391" spans="1:21" ht="17" thickBot="1" x14ac:dyDescent="0.35">
      <c r="A391" s="24" t="s">
        <v>32</v>
      </c>
      <c r="B391" s="211">
        <f>7+SUM(D391:U391)</f>
        <v>7</v>
      </c>
      <c r="C391" s="16">
        <f>B391</f>
        <v>7</v>
      </c>
      <c r="D391" s="18"/>
      <c r="E391" s="18"/>
      <c r="F391" s="18"/>
      <c r="G391" s="18"/>
      <c r="H391" s="53"/>
      <c r="I391" s="18"/>
      <c r="J391" s="18"/>
      <c r="K391" s="42"/>
      <c r="L391" s="42"/>
      <c r="M391" s="42"/>
      <c r="N391" s="42"/>
      <c r="O391" s="42"/>
      <c r="P391" s="53"/>
      <c r="Q391" s="42"/>
      <c r="R391" s="18"/>
      <c r="S391" s="18"/>
      <c r="T391" s="18"/>
      <c r="U391" s="18"/>
    </row>
    <row r="392" spans="1:21" ht="21.1" x14ac:dyDescent="0.35">
      <c r="A392" s="20" t="s">
        <v>67</v>
      </c>
      <c r="B392" s="212"/>
      <c r="C392" s="21"/>
      <c r="D392" s="13">
        <v>8</v>
      </c>
      <c r="E392" s="13">
        <v>8</v>
      </c>
      <c r="F392" s="13" t="s">
        <v>625</v>
      </c>
      <c r="G392" s="13"/>
      <c r="H392" s="52"/>
      <c r="I392" s="13" t="s">
        <v>592</v>
      </c>
      <c r="J392" s="13"/>
      <c r="K392" s="41" t="s">
        <v>592</v>
      </c>
      <c r="L392" s="41"/>
      <c r="M392" s="41"/>
      <c r="N392" s="41"/>
      <c r="O392" s="43"/>
      <c r="P392" s="55"/>
      <c r="Q392" s="43" t="s">
        <v>551</v>
      </c>
      <c r="R392" s="22" t="s">
        <v>592</v>
      </c>
      <c r="S392" s="22" t="s">
        <v>551</v>
      </c>
      <c r="T392" s="22" t="s">
        <v>592</v>
      </c>
      <c r="U392" s="22" t="s">
        <v>551</v>
      </c>
    </row>
    <row r="393" spans="1:21" x14ac:dyDescent="0.3">
      <c r="A393" s="23" t="s">
        <v>28</v>
      </c>
      <c r="B393" s="210">
        <f>7+SUM(D393:U393)</f>
        <v>14</v>
      </c>
      <c r="C393" s="11">
        <f>B393</f>
        <v>14</v>
      </c>
      <c r="D393" s="13">
        <v>1</v>
      </c>
      <c r="E393" s="13">
        <v>1</v>
      </c>
      <c r="F393" s="13">
        <v>1</v>
      </c>
      <c r="G393" s="13"/>
      <c r="H393" s="52"/>
      <c r="I393" s="13">
        <v>1</v>
      </c>
      <c r="J393" s="13"/>
      <c r="K393" s="41">
        <v>1</v>
      </c>
      <c r="L393" s="41"/>
      <c r="M393" s="41"/>
      <c r="N393" s="41"/>
      <c r="O393" s="41"/>
      <c r="P393" s="52"/>
      <c r="Q393" s="41"/>
      <c r="R393" s="13">
        <v>1</v>
      </c>
      <c r="S393" s="13"/>
      <c r="T393" s="13">
        <v>1</v>
      </c>
      <c r="U393" s="13"/>
    </row>
    <row r="394" spans="1:21" x14ac:dyDescent="0.3">
      <c r="A394" s="23" t="s">
        <v>29</v>
      </c>
      <c r="B394" s="210">
        <f>SUM(D394:U394)</f>
        <v>3</v>
      </c>
      <c r="C394" s="11">
        <f t="shared" ref="C394:C397" si="41">B394</f>
        <v>3</v>
      </c>
      <c r="D394" s="13"/>
      <c r="E394" s="13"/>
      <c r="F394" s="13"/>
      <c r="G394" s="13"/>
      <c r="H394" s="52"/>
      <c r="I394" s="13"/>
      <c r="J394" s="13"/>
      <c r="K394" s="41"/>
      <c r="L394" s="41"/>
      <c r="M394" s="41"/>
      <c r="N394" s="41"/>
      <c r="O394" s="41"/>
      <c r="P394" s="52"/>
      <c r="Q394" s="41">
        <v>1</v>
      </c>
      <c r="R394" s="13"/>
      <c r="S394" s="13">
        <v>1</v>
      </c>
      <c r="T394" s="13"/>
      <c r="U394" s="13">
        <v>1</v>
      </c>
    </row>
    <row r="395" spans="1:21" x14ac:dyDescent="0.3">
      <c r="A395" s="23" t="s">
        <v>30</v>
      </c>
      <c r="B395" s="210">
        <f>B393+B394</f>
        <v>17</v>
      </c>
      <c r="C395" s="11">
        <f t="shared" si="41"/>
        <v>17</v>
      </c>
      <c r="D395" s="13"/>
      <c r="E395" s="13"/>
      <c r="F395" s="13"/>
      <c r="G395" s="13"/>
      <c r="H395" s="52"/>
      <c r="I395" s="13"/>
      <c r="J395" s="13"/>
      <c r="K395" s="41"/>
      <c r="L395" s="41"/>
      <c r="M395" s="41"/>
      <c r="N395" s="41"/>
      <c r="O395" s="41"/>
      <c r="P395" s="52"/>
      <c r="Q395" s="41"/>
      <c r="R395" s="13"/>
      <c r="S395" s="13"/>
      <c r="T395" s="13"/>
      <c r="U395" s="13"/>
    </row>
    <row r="396" spans="1:21" x14ac:dyDescent="0.3">
      <c r="A396" s="23" t="s">
        <v>31</v>
      </c>
      <c r="B396" s="210">
        <f>1+SUM(D396:U396)</f>
        <v>2</v>
      </c>
      <c r="C396" s="11">
        <f t="shared" si="41"/>
        <v>2</v>
      </c>
      <c r="D396" s="13"/>
      <c r="E396" s="13"/>
      <c r="F396" s="13"/>
      <c r="G396" s="13"/>
      <c r="H396" s="52"/>
      <c r="I396" s="13"/>
      <c r="J396" s="13"/>
      <c r="K396" s="41"/>
      <c r="L396" s="41"/>
      <c r="M396" s="41"/>
      <c r="N396" s="41"/>
      <c r="O396" s="41"/>
      <c r="P396" s="52"/>
      <c r="Q396" s="41"/>
      <c r="R396" s="13">
        <v>1</v>
      </c>
      <c r="S396" s="13"/>
      <c r="T396" s="13"/>
      <c r="U396" s="13"/>
    </row>
    <row r="397" spans="1:21" ht="17" thickBot="1" x14ac:dyDescent="0.35">
      <c r="A397" s="24" t="s">
        <v>32</v>
      </c>
      <c r="B397" s="211">
        <f>5+SUM(D397:U397)</f>
        <v>12</v>
      </c>
      <c r="C397" s="11">
        <f t="shared" si="41"/>
        <v>12</v>
      </c>
      <c r="D397" s="18"/>
      <c r="E397" s="18"/>
      <c r="F397" s="18"/>
      <c r="G397" s="18"/>
      <c r="H397" s="53"/>
      <c r="I397" s="18"/>
      <c r="J397" s="18"/>
      <c r="K397" s="42"/>
      <c r="L397" s="42"/>
      <c r="M397" s="42"/>
      <c r="N397" s="42"/>
      <c r="O397" s="42"/>
      <c r="P397" s="53"/>
      <c r="Q397" s="42"/>
      <c r="R397" s="18">
        <v>7</v>
      </c>
      <c r="S397" s="18"/>
      <c r="T397" s="18"/>
      <c r="U397" s="18"/>
    </row>
    <row r="398" spans="1:21" ht="21.1" x14ac:dyDescent="0.35">
      <c r="A398" s="4" t="s">
        <v>68</v>
      </c>
      <c r="B398" s="209"/>
      <c r="C398" s="29"/>
      <c r="D398" s="22"/>
      <c r="E398" s="22"/>
      <c r="F398" s="22"/>
      <c r="G398" s="22"/>
      <c r="H398" s="55"/>
      <c r="I398" s="22"/>
      <c r="J398" s="22"/>
      <c r="K398" s="43"/>
      <c r="L398" s="43"/>
      <c r="M398" s="43"/>
      <c r="N398" s="43"/>
      <c r="O398" s="43"/>
      <c r="P398" s="55"/>
      <c r="Q398" s="43"/>
      <c r="R398" s="22"/>
      <c r="S398" s="22"/>
      <c r="T398" s="22"/>
      <c r="U398" s="22"/>
    </row>
    <row r="399" spans="1:21" x14ac:dyDescent="0.3">
      <c r="A399" s="10" t="s">
        <v>28</v>
      </c>
      <c r="B399" s="210">
        <f>SUM(D399:U399)</f>
        <v>0</v>
      </c>
      <c r="C399" s="11">
        <f>B399</f>
        <v>0</v>
      </c>
      <c r="D399" s="13"/>
      <c r="E399" s="13"/>
      <c r="F399" s="13"/>
      <c r="G399" s="13"/>
      <c r="H399" s="52"/>
      <c r="I399" s="13"/>
      <c r="J399" s="13"/>
      <c r="K399" s="41"/>
      <c r="L399" s="41"/>
      <c r="M399" s="41"/>
      <c r="N399" s="41"/>
      <c r="O399" s="41"/>
      <c r="P399" s="52"/>
      <c r="Q399" s="41"/>
      <c r="R399" s="13"/>
      <c r="S399" s="13"/>
      <c r="T399" s="13"/>
      <c r="U399" s="13"/>
    </row>
    <row r="400" spans="1:21" x14ac:dyDescent="0.3">
      <c r="A400" s="10" t="s">
        <v>29</v>
      </c>
      <c r="B400" s="210">
        <f>SUM(D400:U400)</f>
        <v>0</v>
      </c>
      <c r="C400" s="11">
        <f t="shared" ref="C400:C403" si="42">B400</f>
        <v>0</v>
      </c>
      <c r="D400" s="13"/>
      <c r="E400" s="13"/>
      <c r="F400" s="13"/>
      <c r="G400" s="13"/>
      <c r="H400" s="52"/>
      <c r="I400" s="13"/>
      <c r="J400" s="13"/>
      <c r="K400" s="41"/>
      <c r="L400" s="41"/>
      <c r="M400" s="41"/>
      <c r="N400" s="41"/>
      <c r="O400" s="41"/>
      <c r="P400" s="52"/>
      <c r="Q400" s="41"/>
      <c r="R400" s="13"/>
      <c r="S400" s="13"/>
      <c r="T400" s="13"/>
      <c r="U400" s="13"/>
    </row>
    <row r="401" spans="1:21" x14ac:dyDescent="0.3">
      <c r="A401" s="10" t="s">
        <v>30</v>
      </c>
      <c r="B401" s="210">
        <f>B399+B400</f>
        <v>0</v>
      </c>
      <c r="C401" s="11">
        <f t="shared" si="42"/>
        <v>0</v>
      </c>
      <c r="D401" s="13"/>
      <c r="E401" s="13"/>
      <c r="F401" s="13"/>
      <c r="G401" s="13"/>
      <c r="H401" s="52"/>
      <c r="I401" s="13"/>
      <c r="J401" s="13"/>
      <c r="K401" s="41"/>
      <c r="L401" s="41"/>
      <c r="M401" s="41"/>
      <c r="N401" s="41"/>
      <c r="O401" s="41"/>
      <c r="P401" s="52"/>
      <c r="Q401" s="41"/>
      <c r="R401" s="13"/>
      <c r="S401" s="13"/>
      <c r="T401" s="13"/>
      <c r="U401" s="13"/>
    </row>
    <row r="402" spans="1:21" x14ac:dyDescent="0.3">
      <c r="A402" s="10" t="s">
        <v>31</v>
      </c>
      <c r="B402" s="210">
        <f>SUM(D402:U402)</f>
        <v>0</v>
      </c>
      <c r="C402" s="11">
        <f t="shared" si="42"/>
        <v>0</v>
      </c>
      <c r="D402" s="13"/>
      <c r="E402" s="13"/>
      <c r="F402" s="13"/>
      <c r="G402" s="13"/>
      <c r="H402" s="52"/>
      <c r="I402" s="13"/>
      <c r="J402" s="13"/>
      <c r="K402" s="41"/>
      <c r="L402" s="41"/>
      <c r="M402" s="41"/>
      <c r="N402" s="41"/>
      <c r="O402" s="41"/>
      <c r="P402" s="52"/>
      <c r="Q402" s="41"/>
      <c r="R402" s="13"/>
      <c r="S402" s="13"/>
      <c r="T402" s="13"/>
      <c r="U402" s="13"/>
    </row>
    <row r="403" spans="1:21" ht="17" thickBot="1" x14ac:dyDescent="0.35">
      <c r="A403" s="15" t="s">
        <v>32</v>
      </c>
      <c r="B403" s="211">
        <f>SUM(D403:U403)</f>
        <v>0</v>
      </c>
      <c r="C403" s="11">
        <f t="shared" si="42"/>
        <v>0</v>
      </c>
      <c r="D403" s="18"/>
      <c r="E403" s="18"/>
      <c r="F403" s="18"/>
      <c r="G403" s="18"/>
      <c r="H403" s="53"/>
      <c r="I403" s="18"/>
      <c r="J403" s="18"/>
      <c r="K403" s="42"/>
      <c r="L403" s="42"/>
      <c r="M403" s="42"/>
      <c r="N403" s="42"/>
      <c r="O403" s="42"/>
      <c r="P403" s="53"/>
      <c r="Q403" s="42"/>
      <c r="R403" s="18"/>
      <c r="S403" s="18"/>
      <c r="T403" s="18"/>
      <c r="U403" s="18"/>
    </row>
    <row r="404" spans="1:21" ht="21.1" x14ac:dyDescent="0.35">
      <c r="A404" s="4" t="s">
        <v>69</v>
      </c>
      <c r="B404" s="209"/>
      <c r="C404" s="29"/>
      <c r="D404" s="22"/>
      <c r="E404" s="22"/>
      <c r="F404" s="22"/>
      <c r="G404" s="22"/>
      <c r="H404" s="55"/>
      <c r="I404" s="22"/>
      <c r="J404" s="22"/>
      <c r="K404" s="43"/>
      <c r="L404" s="43"/>
      <c r="M404" s="43"/>
      <c r="N404" s="43"/>
      <c r="O404" s="43"/>
      <c r="P404" s="55"/>
      <c r="Q404" s="43"/>
      <c r="R404" s="22"/>
      <c r="S404" s="22"/>
      <c r="T404" s="22"/>
      <c r="U404" s="22"/>
    </row>
    <row r="405" spans="1:21" x14ac:dyDescent="0.3">
      <c r="A405" s="10" t="s">
        <v>28</v>
      </c>
      <c r="B405" s="210">
        <f>3+SUM(D405:U405)</f>
        <v>3</v>
      </c>
      <c r="C405" s="11">
        <f>B405</f>
        <v>3</v>
      </c>
      <c r="D405" s="13"/>
      <c r="E405" s="13"/>
      <c r="F405" s="13"/>
      <c r="G405" s="13"/>
      <c r="H405" s="52"/>
      <c r="I405" s="13"/>
      <c r="J405" s="13"/>
      <c r="K405" s="41"/>
      <c r="L405" s="41"/>
      <c r="M405" s="41"/>
      <c r="N405" s="41"/>
      <c r="O405" s="41"/>
      <c r="P405" s="52"/>
      <c r="Q405" s="41"/>
      <c r="R405" s="13"/>
      <c r="S405" s="13"/>
      <c r="T405" s="13"/>
      <c r="U405" s="13"/>
    </row>
    <row r="406" spans="1:21" x14ac:dyDescent="0.3">
      <c r="A406" s="10" t="s">
        <v>29</v>
      </c>
      <c r="B406" s="210">
        <f>5+SUM(D406:U406)</f>
        <v>5</v>
      </c>
      <c r="C406" s="11">
        <f t="shared" ref="C406:C409" si="43">B406</f>
        <v>5</v>
      </c>
      <c r="D406" s="13"/>
      <c r="E406" s="13"/>
      <c r="F406" s="13"/>
      <c r="G406" s="13"/>
      <c r="H406" s="52"/>
      <c r="I406" s="13"/>
      <c r="J406" s="13"/>
      <c r="K406" s="41"/>
      <c r="L406" s="41"/>
      <c r="M406" s="41"/>
      <c r="N406" s="41"/>
      <c r="O406" s="41"/>
      <c r="P406" s="52"/>
      <c r="Q406" s="41"/>
      <c r="R406" s="13"/>
      <c r="S406" s="13"/>
      <c r="T406" s="13"/>
      <c r="U406" s="13"/>
    </row>
    <row r="407" spans="1:21" x14ac:dyDescent="0.3">
      <c r="A407" s="10" t="s">
        <v>30</v>
      </c>
      <c r="B407" s="210">
        <f>B405+B406</f>
        <v>8</v>
      </c>
      <c r="C407" s="11">
        <f t="shared" si="43"/>
        <v>8</v>
      </c>
      <c r="D407" s="13"/>
      <c r="E407" s="13"/>
      <c r="F407" s="13"/>
      <c r="G407" s="13"/>
      <c r="H407" s="52"/>
      <c r="I407" s="13"/>
      <c r="J407" s="13"/>
      <c r="K407" s="41"/>
      <c r="L407" s="41"/>
      <c r="M407" s="41"/>
      <c r="N407" s="41"/>
      <c r="O407" s="41"/>
      <c r="P407" s="52"/>
      <c r="Q407" s="41"/>
      <c r="R407" s="13"/>
      <c r="S407" s="13"/>
      <c r="T407" s="13"/>
      <c r="U407" s="13"/>
    </row>
    <row r="408" spans="1:21" x14ac:dyDescent="0.3">
      <c r="A408" s="10" t="s">
        <v>31</v>
      </c>
      <c r="B408" s="210">
        <f>SUM(D408:U408)</f>
        <v>0</v>
      </c>
      <c r="C408" s="11">
        <f t="shared" si="43"/>
        <v>0</v>
      </c>
      <c r="D408" s="13"/>
      <c r="E408" s="13"/>
      <c r="F408" s="13"/>
      <c r="G408" s="13"/>
      <c r="H408" s="52"/>
      <c r="I408" s="13"/>
      <c r="J408" s="13"/>
      <c r="K408" s="41"/>
      <c r="L408" s="41"/>
      <c r="M408" s="41"/>
      <c r="N408" s="41"/>
      <c r="O408" s="41"/>
      <c r="P408" s="52"/>
      <c r="Q408" s="41"/>
      <c r="R408" s="13"/>
      <c r="S408" s="13"/>
      <c r="T408" s="13"/>
      <c r="U408" s="13"/>
    </row>
    <row r="409" spans="1:21" ht="17" thickBot="1" x14ac:dyDescent="0.35">
      <c r="A409" s="15" t="s">
        <v>32</v>
      </c>
      <c r="B409" s="211">
        <f>SUM(D409:U409)</f>
        <v>0</v>
      </c>
      <c r="C409" s="11">
        <f t="shared" si="43"/>
        <v>0</v>
      </c>
      <c r="D409" s="18"/>
      <c r="E409" s="18"/>
      <c r="F409" s="18"/>
      <c r="G409" s="18"/>
      <c r="H409" s="53"/>
      <c r="I409" s="18"/>
      <c r="J409" s="18"/>
      <c r="K409" s="42"/>
      <c r="L409" s="42"/>
      <c r="M409" s="42"/>
      <c r="N409" s="42"/>
      <c r="O409" s="42"/>
      <c r="P409" s="53"/>
      <c r="Q409" s="42"/>
      <c r="R409" s="18"/>
      <c r="S409" s="18"/>
      <c r="T409" s="18"/>
      <c r="U409" s="18"/>
    </row>
    <row r="410" spans="1:21" ht="21.1" x14ac:dyDescent="0.35">
      <c r="A410" s="4" t="s">
        <v>531</v>
      </c>
      <c r="B410" s="209"/>
      <c r="C410" s="29"/>
      <c r="D410" s="22"/>
      <c r="E410" s="22"/>
      <c r="F410" s="22" t="s">
        <v>556</v>
      </c>
      <c r="G410" s="22" t="s">
        <v>592</v>
      </c>
      <c r="H410" s="55"/>
      <c r="I410" s="22"/>
      <c r="J410" s="22" t="s">
        <v>592</v>
      </c>
      <c r="K410" s="43"/>
      <c r="L410" s="43"/>
      <c r="M410" s="43"/>
      <c r="N410" s="43" t="s">
        <v>592</v>
      </c>
      <c r="O410" s="43"/>
      <c r="P410" s="55"/>
      <c r="Q410" s="43"/>
      <c r="R410" s="22"/>
      <c r="S410" s="22"/>
      <c r="T410" s="22"/>
      <c r="U410" s="22"/>
    </row>
    <row r="411" spans="1:21" x14ac:dyDescent="0.3">
      <c r="A411" s="10" t="s">
        <v>28</v>
      </c>
      <c r="B411" s="210">
        <f>SUM(D411:U411)</f>
        <v>3</v>
      </c>
      <c r="C411" s="11">
        <f>B411</f>
        <v>3</v>
      </c>
      <c r="D411" s="13"/>
      <c r="E411" s="13"/>
      <c r="F411" s="13"/>
      <c r="G411" s="13">
        <v>1</v>
      </c>
      <c r="H411" s="52"/>
      <c r="I411" s="13"/>
      <c r="J411" s="13">
        <v>1</v>
      </c>
      <c r="K411" s="41"/>
      <c r="L411" s="41"/>
      <c r="M411" s="41"/>
      <c r="N411" s="41">
        <v>1</v>
      </c>
      <c r="O411" s="41"/>
      <c r="P411" s="52"/>
      <c r="Q411" s="41"/>
      <c r="R411" s="13"/>
      <c r="S411" s="13"/>
      <c r="T411" s="13"/>
      <c r="U411" s="13"/>
    </row>
    <row r="412" spans="1:21" x14ac:dyDescent="0.3">
      <c r="A412" s="10" t="s">
        <v>29</v>
      </c>
      <c r="B412" s="210">
        <f>SUM(D412:U412)</f>
        <v>1</v>
      </c>
      <c r="C412" s="11">
        <f t="shared" ref="C412:C415" si="44">B412</f>
        <v>1</v>
      </c>
      <c r="D412" s="13"/>
      <c r="E412" s="13"/>
      <c r="F412" s="13">
        <v>1</v>
      </c>
      <c r="G412" s="13"/>
      <c r="H412" s="52"/>
      <c r="I412" s="13"/>
      <c r="J412" s="13"/>
      <c r="K412" s="41"/>
      <c r="L412" s="41"/>
      <c r="M412" s="41"/>
      <c r="N412" s="41"/>
      <c r="O412" s="41"/>
      <c r="P412" s="52"/>
      <c r="Q412" s="41"/>
      <c r="R412" s="13"/>
      <c r="S412" s="13"/>
      <c r="T412" s="13"/>
      <c r="U412" s="13"/>
    </row>
    <row r="413" spans="1:21" x14ac:dyDescent="0.3">
      <c r="A413" s="10" t="s">
        <v>30</v>
      </c>
      <c r="B413" s="210">
        <f>B411+B412</f>
        <v>4</v>
      </c>
      <c r="C413" s="11">
        <f t="shared" si="44"/>
        <v>4</v>
      </c>
      <c r="D413" s="13"/>
      <c r="E413" s="13"/>
      <c r="F413" s="13"/>
      <c r="G413" s="13"/>
      <c r="H413" s="52"/>
      <c r="I413" s="13"/>
      <c r="J413" s="13"/>
      <c r="K413" s="41"/>
      <c r="L413" s="41"/>
      <c r="M413" s="41"/>
      <c r="N413" s="41"/>
      <c r="O413" s="41"/>
      <c r="P413" s="52"/>
      <c r="Q413" s="41"/>
      <c r="R413" s="13"/>
      <c r="S413" s="13"/>
      <c r="T413" s="13"/>
      <c r="U413" s="13"/>
    </row>
    <row r="414" spans="1:21" x14ac:dyDescent="0.3">
      <c r="A414" s="10" t="s">
        <v>31</v>
      </c>
      <c r="B414" s="210">
        <f>SUM(D414:U414)</f>
        <v>1</v>
      </c>
      <c r="C414" s="11">
        <f t="shared" si="44"/>
        <v>1</v>
      </c>
      <c r="D414" s="13"/>
      <c r="E414" s="13"/>
      <c r="F414" s="13"/>
      <c r="G414" s="13"/>
      <c r="H414" s="52"/>
      <c r="I414" s="13"/>
      <c r="J414" s="13">
        <v>1</v>
      </c>
      <c r="K414" s="41"/>
      <c r="L414" s="41"/>
      <c r="M414" s="41"/>
      <c r="N414" s="41"/>
      <c r="O414" s="41"/>
      <c r="P414" s="52"/>
      <c r="Q414" s="41"/>
      <c r="R414" s="13"/>
      <c r="S414" s="13"/>
      <c r="T414" s="13"/>
      <c r="U414" s="13"/>
    </row>
    <row r="415" spans="1:21" ht="17" thickBot="1" x14ac:dyDescent="0.35">
      <c r="A415" s="15" t="s">
        <v>32</v>
      </c>
      <c r="B415" s="211">
        <f>SUM(D415:U415)</f>
        <v>5</v>
      </c>
      <c r="C415" s="11">
        <f t="shared" si="44"/>
        <v>5</v>
      </c>
      <c r="D415" s="18"/>
      <c r="E415" s="18"/>
      <c r="F415" s="18"/>
      <c r="G415" s="18"/>
      <c r="H415" s="53"/>
      <c r="I415" s="18"/>
      <c r="J415" s="18">
        <v>5</v>
      </c>
      <c r="K415" s="42"/>
      <c r="L415" s="42"/>
      <c r="M415" s="42"/>
      <c r="N415" s="42"/>
      <c r="O415" s="42"/>
      <c r="P415" s="53"/>
      <c r="Q415" s="42"/>
      <c r="R415" s="18"/>
      <c r="S415" s="18"/>
      <c r="T415" s="18"/>
      <c r="U415" s="18"/>
    </row>
    <row r="416" spans="1:21" ht="21.1" x14ac:dyDescent="0.35">
      <c r="A416" s="4" t="s">
        <v>70</v>
      </c>
      <c r="B416" s="209"/>
      <c r="C416" s="29"/>
      <c r="D416" s="22"/>
      <c r="E416" s="22"/>
      <c r="F416" s="22"/>
      <c r="G416" s="22"/>
      <c r="H416" s="55"/>
      <c r="I416" s="22"/>
      <c r="J416" s="22"/>
      <c r="K416" s="43"/>
      <c r="L416" s="43"/>
      <c r="M416" s="43"/>
      <c r="N416" s="43"/>
      <c r="O416" s="43"/>
      <c r="P416" s="55"/>
      <c r="Q416" s="43"/>
      <c r="R416" s="22"/>
      <c r="S416" s="22"/>
      <c r="T416" s="22"/>
      <c r="U416" s="22"/>
    </row>
    <row r="417" spans="1:21" x14ac:dyDescent="0.3">
      <c r="A417" s="10" t="s">
        <v>28</v>
      </c>
      <c r="B417" s="210">
        <f>SUM(D417:U417)</f>
        <v>0</v>
      </c>
      <c r="C417" s="11">
        <f>B417</f>
        <v>0</v>
      </c>
      <c r="D417" s="13"/>
      <c r="E417" s="13"/>
      <c r="F417" s="13"/>
      <c r="G417" s="13"/>
      <c r="H417" s="52"/>
      <c r="I417" s="13"/>
      <c r="J417" s="13"/>
      <c r="K417" s="41"/>
      <c r="L417" s="41"/>
      <c r="M417" s="41"/>
      <c r="N417" s="41"/>
      <c r="O417" s="41"/>
      <c r="P417" s="52"/>
      <c r="Q417" s="41"/>
      <c r="R417" s="13"/>
      <c r="S417" s="13"/>
      <c r="T417" s="13"/>
      <c r="U417" s="13"/>
    </row>
    <row r="418" spans="1:21" x14ac:dyDescent="0.3">
      <c r="A418" s="10" t="s">
        <v>29</v>
      </c>
      <c r="B418" s="210">
        <f>SUM(D418:U418)</f>
        <v>0</v>
      </c>
      <c r="C418" s="11">
        <f t="shared" ref="C418:C421" si="45">B418</f>
        <v>0</v>
      </c>
      <c r="D418" s="13"/>
      <c r="E418" s="13"/>
      <c r="F418" s="13"/>
      <c r="G418" s="13"/>
      <c r="H418" s="52"/>
      <c r="I418" s="13"/>
      <c r="J418" s="13"/>
      <c r="K418" s="41"/>
      <c r="L418" s="41"/>
      <c r="M418" s="41"/>
      <c r="N418" s="41"/>
      <c r="O418" s="41"/>
      <c r="P418" s="52"/>
      <c r="Q418" s="41"/>
      <c r="R418" s="13"/>
      <c r="S418" s="13"/>
      <c r="T418" s="13"/>
      <c r="U418" s="13"/>
    </row>
    <row r="419" spans="1:21" x14ac:dyDescent="0.3">
      <c r="A419" s="10" t="s">
        <v>30</v>
      </c>
      <c r="B419" s="210">
        <f>B417+B418</f>
        <v>0</v>
      </c>
      <c r="C419" s="11">
        <f t="shared" si="45"/>
        <v>0</v>
      </c>
      <c r="D419" s="13"/>
      <c r="E419" s="13"/>
      <c r="F419" s="13"/>
      <c r="G419" s="13"/>
      <c r="H419" s="52"/>
      <c r="I419" s="13"/>
      <c r="J419" s="13"/>
      <c r="K419" s="41"/>
      <c r="L419" s="41"/>
      <c r="M419" s="41"/>
      <c r="N419" s="41"/>
      <c r="O419" s="41"/>
      <c r="P419" s="52"/>
      <c r="Q419" s="41"/>
      <c r="R419" s="13"/>
      <c r="S419" s="13"/>
      <c r="T419" s="13"/>
      <c r="U419" s="13"/>
    </row>
    <row r="420" spans="1:21" x14ac:dyDescent="0.3">
      <c r="A420" s="10" t="s">
        <v>31</v>
      </c>
      <c r="B420" s="210">
        <f>SUM(D420:U420)</f>
        <v>0</v>
      </c>
      <c r="C420" s="11">
        <f t="shared" si="45"/>
        <v>0</v>
      </c>
      <c r="D420" s="13"/>
      <c r="E420" s="13"/>
      <c r="F420" s="13"/>
      <c r="G420" s="13"/>
      <c r="H420" s="52"/>
      <c r="I420" s="13"/>
      <c r="J420" s="13"/>
      <c r="K420" s="41"/>
      <c r="L420" s="41"/>
      <c r="M420" s="41"/>
      <c r="N420" s="41"/>
      <c r="O420" s="41"/>
      <c r="P420" s="52"/>
      <c r="Q420" s="41"/>
      <c r="R420" s="13"/>
      <c r="S420" s="13"/>
      <c r="T420" s="13"/>
      <c r="U420" s="13"/>
    </row>
    <row r="421" spans="1:21" ht="17" thickBot="1" x14ac:dyDescent="0.35">
      <c r="A421" s="15" t="s">
        <v>32</v>
      </c>
      <c r="B421" s="211">
        <f>SUM(D421:U421)</f>
        <v>0</v>
      </c>
      <c r="C421" s="16">
        <f t="shared" si="45"/>
        <v>0</v>
      </c>
      <c r="D421" s="18"/>
      <c r="E421" s="18"/>
      <c r="F421" s="18"/>
      <c r="G421" s="18"/>
      <c r="H421" s="53"/>
      <c r="I421" s="18"/>
      <c r="J421" s="18"/>
      <c r="K421" s="42"/>
      <c r="L421" s="42"/>
      <c r="M421" s="42"/>
      <c r="N421" s="42"/>
      <c r="O421" s="42"/>
      <c r="P421" s="53"/>
      <c r="Q421" s="42"/>
      <c r="R421" s="18"/>
      <c r="S421" s="18"/>
      <c r="T421" s="18"/>
      <c r="U421" s="18"/>
    </row>
    <row r="422" spans="1:21" ht="21.1" x14ac:dyDescent="0.35">
      <c r="A422" s="20" t="s">
        <v>71</v>
      </c>
      <c r="B422" s="212"/>
      <c r="C422" s="21"/>
      <c r="D422" s="13" t="s">
        <v>552</v>
      </c>
      <c r="E422" s="13"/>
      <c r="F422" s="13"/>
      <c r="G422" s="13" t="s">
        <v>551</v>
      </c>
      <c r="H422" s="52"/>
      <c r="I422" s="13" t="s">
        <v>552</v>
      </c>
      <c r="J422" s="13" t="s">
        <v>552</v>
      </c>
      <c r="K422" s="41"/>
      <c r="L422" s="41" t="s">
        <v>552</v>
      </c>
      <c r="M422" s="41" t="s">
        <v>551</v>
      </c>
      <c r="N422" s="41">
        <v>7</v>
      </c>
      <c r="O422" s="43" t="s">
        <v>551</v>
      </c>
      <c r="P422" s="55"/>
      <c r="Q422" s="43" t="s">
        <v>551</v>
      </c>
      <c r="R422" s="22" t="s">
        <v>547</v>
      </c>
      <c r="S422" s="22"/>
      <c r="T422" s="22"/>
      <c r="U422" s="22"/>
    </row>
    <row r="423" spans="1:21" x14ac:dyDescent="0.3">
      <c r="A423" s="23" t="s">
        <v>28</v>
      </c>
      <c r="B423" s="210">
        <f>12+SUM(D423:U423)</f>
        <v>18</v>
      </c>
      <c r="C423" s="11">
        <f>B423</f>
        <v>18</v>
      </c>
      <c r="D423" s="13">
        <v>1</v>
      </c>
      <c r="E423" s="13"/>
      <c r="F423" s="13"/>
      <c r="G423" s="13"/>
      <c r="H423" s="52"/>
      <c r="I423" s="13">
        <v>1</v>
      </c>
      <c r="J423" s="13">
        <v>1</v>
      </c>
      <c r="K423" s="41"/>
      <c r="L423" s="41">
        <v>1</v>
      </c>
      <c r="M423" s="41"/>
      <c r="N423" s="41">
        <v>1</v>
      </c>
      <c r="O423" s="41"/>
      <c r="P423" s="52"/>
      <c r="Q423" s="41"/>
      <c r="R423" s="13">
        <v>1</v>
      </c>
      <c r="S423" s="13"/>
      <c r="T423" s="13"/>
      <c r="U423" s="13"/>
    </row>
    <row r="424" spans="1:21" x14ac:dyDescent="0.3">
      <c r="A424" s="23" t="s">
        <v>29</v>
      </c>
      <c r="B424" s="210">
        <f>SUM(D424:U424)</f>
        <v>4</v>
      </c>
      <c r="C424" s="11">
        <f t="shared" ref="C424:C427" si="46">B424</f>
        <v>4</v>
      </c>
      <c r="D424" s="13"/>
      <c r="E424" s="13"/>
      <c r="F424" s="13"/>
      <c r="G424" s="13">
        <v>1</v>
      </c>
      <c r="H424" s="52"/>
      <c r="I424" s="13"/>
      <c r="J424" s="13"/>
      <c r="K424" s="41"/>
      <c r="L424" s="41"/>
      <c r="M424" s="41">
        <v>1</v>
      </c>
      <c r="N424" s="41"/>
      <c r="O424" s="41">
        <v>1</v>
      </c>
      <c r="P424" s="52"/>
      <c r="Q424" s="41">
        <v>1</v>
      </c>
      <c r="R424" s="13"/>
      <c r="S424" s="13"/>
      <c r="T424" s="13"/>
      <c r="U424" s="13"/>
    </row>
    <row r="425" spans="1:21" x14ac:dyDescent="0.3">
      <c r="A425" s="23" t="s">
        <v>30</v>
      </c>
      <c r="B425" s="210">
        <f>B423+B424</f>
        <v>22</v>
      </c>
      <c r="C425" s="11">
        <f t="shared" si="46"/>
        <v>22</v>
      </c>
      <c r="D425" s="13"/>
      <c r="E425" s="13"/>
      <c r="F425" s="13"/>
      <c r="G425" s="13"/>
      <c r="H425" s="52"/>
      <c r="I425" s="13"/>
      <c r="J425" s="13"/>
      <c r="K425" s="41"/>
      <c r="L425" s="41"/>
      <c r="M425" s="41"/>
      <c r="N425" s="41"/>
      <c r="O425" s="41"/>
      <c r="P425" s="52"/>
      <c r="Q425" s="41"/>
      <c r="R425" s="13"/>
      <c r="S425" s="13"/>
      <c r="T425" s="13"/>
      <c r="U425" s="13"/>
    </row>
    <row r="426" spans="1:21" x14ac:dyDescent="0.3">
      <c r="A426" s="23" t="s">
        <v>31</v>
      </c>
      <c r="B426" s="210">
        <f>2+SUM(D426:U426)</f>
        <v>2</v>
      </c>
      <c r="C426" s="11">
        <f t="shared" si="46"/>
        <v>2</v>
      </c>
      <c r="D426" s="13"/>
      <c r="E426" s="13"/>
      <c r="F426" s="13"/>
      <c r="G426" s="13"/>
      <c r="H426" s="52"/>
      <c r="I426" s="13"/>
      <c r="J426" s="13"/>
      <c r="K426" s="41"/>
      <c r="L426" s="41"/>
      <c r="M426" s="41"/>
      <c r="N426" s="41"/>
      <c r="O426" s="41"/>
      <c r="P426" s="52"/>
      <c r="Q426" s="41"/>
      <c r="R426" s="13"/>
      <c r="S426" s="13"/>
      <c r="T426" s="13"/>
      <c r="U426" s="13"/>
    </row>
    <row r="427" spans="1:21" ht="17" thickBot="1" x14ac:dyDescent="0.35">
      <c r="A427" s="24" t="s">
        <v>32</v>
      </c>
      <c r="B427" s="211">
        <f>10+SUM(D427:U427)</f>
        <v>10</v>
      </c>
      <c r="C427" s="16">
        <f t="shared" si="46"/>
        <v>10</v>
      </c>
      <c r="D427" s="18"/>
      <c r="E427" s="18"/>
      <c r="F427" s="18"/>
      <c r="G427" s="18"/>
      <c r="H427" s="53"/>
      <c r="I427" s="18"/>
      <c r="J427" s="18"/>
      <c r="K427" s="42"/>
      <c r="L427" s="42"/>
      <c r="M427" s="42"/>
      <c r="N427" s="42"/>
      <c r="O427" s="42"/>
      <c r="P427" s="53"/>
      <c r="Q427" s="42"/>
      <c r="R427" s="18"/>
      <c r="S427" s="18"/>
      <c r="T427" s="18"/>
      <c r="U427" s="18"/>
    </row>
    <row r="428" spans="1:21" ht="21.1" x14ac:dyDescent="0.35">
      <c r="A428" s="20" t="s">
        <v>72</v>
      </c>
      <c r="B428" s="212"/>
      <c r="C428" s="21"/>
      <c r="D428" s="13"/>
      <c r="E428" s="13" t="s">
        <v>551</v>
      </c>
      <c r="F428" s="13"/>
      <c r="G428" s="13"/>
      <c r="H428" s="52"/>
      <c r="I428" s="13"/>
      <c r="J428" s="13"/>
      <c r="K428" s="41" t="s">
        <v>551</v>
      </c>
      <c r="L428" s="41" t="s">
        <v>551</v>
      </c>
      <c r="M428" s="41"/>
      <c r="N428" s="41" t="s">
        <v>552</v>
      </c>
      <c r="O428" s="41"/>
      <c r="P428" s="52"/>
      <c r="Q428" s="41"/>
      <c r="R428" s="13" t="s">
        <v>551</v>
      </c>
      <c r="S428" s="13" t="s">
        <v>592</v>
      </c>
      <c r="T428" s="13"/>
      <c r="U428" s="13" t="s">
        <v>592</v>
      </c>
    </row>
    <row r="429" spans="1:21" x14ac:dyDescent="0.3">
      <c r="A429" s="23" t="s">
        <v>28</v>
      </c>
      <c r="B429" s="210">
        <f>1+SUM(D429:U429)</f>
        <v>4</v>
      </c>
      <c r="C429" s="11">
        <f>B429</f>
        <v>4</v>
      </c>
      <c r="D429" s="13"/>
      <c r="E429" s="13"/>
      <c r="F429" s="13"/>
      <c r="G429" s="13"/>
      <c r="H429" s="52"/>
      <c r="I429" s="13"/>
      <c r="J429" s="13"/>
      <c r="K429" s="41"/>
      <c r="L429" s="41"/>
      <c r="M429" s="41"/>
      <c r="N429" s="41">
        <v>1</v>
      </c>
      <c r="O429" s="41"/>
      <c r="P429" s="52"/>
      <c r="Q429" s="41"/>
      <c r="R429" s="13"/>
      <c r="S429" s="13">
        <v>1</v>
      </c>
      <c r="T429" s="13"/>
      <c r="U429" s="13">
        <v>1</v>
      </c>
    </row>
    <row r="430" spans="1:21" x14ac:dyDescent="0.3">
      <c r="A430" s="23" t="s">
        <v>29</v>
      </c>
      <c r="B430" s="210">
        <f>1+SUM(D430:U430)</f>
        <v>5</v>
      </c>
      <c r="C430" s="11">
        <f t="shared" ref="C430:C433" si="47">B430</f>
        <v>5</v>
      </c>
      <c r="D430" s="13"/>
      <c r="E430" s="13">
        <v>1</v>
      </c>
      <c r="F430" s="13"/>
      <c r="G430" s="13"/>
      <c r="H430" s="52"/>
      <c r="I430" s="13"/>
      <c r="J430" s="13"/>
      <c r="K430" s="41">
        <v>1</v>
      </c>
      <c r="L430" s="41">
        <v>1</v>
      </c>
      <c r="M430" s="41"/>
      <c r="N430" s="41"/>
      <c r="O430" s="41"/>
      <c r="P430" s="52"/>
      <c r="Q430" s="41"/>
      <c r="R430" s="13">
        <v>1</v>
      </c>
      <c r="S430" s="13"/>
      <c r="T430" s="13"/>
      <c r="U430" s="13"/>
    </row>
    <row r="431" spans="1:21" x14ac:dyDescent="0.3">
      <c r="A431" s="23" t="s">
        <v>30</v>
      </c>
      <c r="B431" s="210">
        <f>B429+B430</f>
        <v>9</v>
      </c>
      <c r="C431" s="11">
        <f t="shared" si="47"/>
        <v>9</v>
      </c>
      <c r="D431" s="13"/>
      <c r="E431" s="13"/>
      <c r="F431" s="13"/>
      <c r="G431" s="13"/>
      <c r="H431" s="52"/>
      <c r="I431" s="13"/>
      <c r="J431" s="13"/>
      <c r="K431" s="41"/>
      <c r="L431" s="41"/>
      <c r="M431" s="41"/>
      <c r="N431" s="41"/>
      <c r="O431" s="41"/>
      <c r="P431" s="52"/>
      <c r="Q431" s="41"/>
      <c r="R431" s="13"/>
      <c r="S431" s="13"/>
      <c r="T431" s="13"/>
      <c r="U431" s="13"/>
    </row>
    <row r="432" spans="1:21" x14ac:dyDescent="0.3">
      <c r="A432" s="23" t="s">
        <v>31</v>
      </c>
      <c r="B432" s="210">
        <f>SUM(D432:U432)</f>
        <v>0</v>
      </c>
      <c r="C432" s="11">
        <f t="shared" si="47"/>
        <v>0</v>
      </c>
      <c r="D432" s="13"/>
      <c r="E432" s="13"/>
      <c r="F432" s="13"/>
      <c r="G432" s="13"/>
      <c r="H432" s="52"/>
      <c r="I432" s="13"/>
      <c r="J432" s="13"/>
      <c r="K432" s="41"/>
      <c r="L432" s="41"/>
      <c r="M432" s="41"/>
      <c r="N432" s="41"/>
      <c r="O432" s="41"/>
      <c r="P432" s="52"/>
      <c r="Q432" s="41"/>
      <c r="R432" s="13"/>
      <c r="S432" s="13"/>
      <c r="T432" s="13"/>
      <c r="U432" s="13"/>
    </row>
    <row r="433" spans="1:21" ht="17" thickBot="1" x14ac:dyDescent="0.35">
      <c r="A433" s="24" t="s">
        <v>32</v>
      </c>
      <c r="B433" s="211">
        <f>SUM(D433:U433)</f>
        <v>0</v>
      </c>
      <c r="C433" s="11">
        <f t="shared" si="47"/>
        <v>0</v>
      </c>
      <c r="D433" s="18"/>
      <c r="E433" s="18"/>
      <c r="F433" s="18"/>
      <c r="G433" s="18"/>
      <c r="H433" s="53"/>
      <c r="I433" s="18"/>
      <c r="J433" s="18"/>
      <c r="K433" s="42"/>
      <c r="L433" s="42"/>
      <c r="M433" s="42"/>
      <c r="N433" s="42"/>
      <c r="O433" s="42"/>
      <c r="P433" s="52"/>
      <c r="Q433" s="41"/>
      <c r="R433" s="13"/>
      <c r="S433" s="13"/>
      <c r="T433" s="13"/>
      <c r="U433" s="13"/>
    </row>
    <row r="434" spans="1:21" ht="21.1" x14ac:dyDescent="0.35">
      <c r="A434" s="4" t="s">
        <v>73</v>
      </c>
      <c r="B434" s="209"/>
      <c r="C434" s="29"/>
      <c r="D434" s="22"/>
      <c r="E434" s="22"/>
      <c r="F434" s="22"/>
      <c r="G434" s="22"/>
      <c r="H434" s="55"/>
      <c r="I434" s="22"/>
      <c r="J434" s="22"/>
      <c r="K434" s="43"/>
      <c r="L434" s="43"/>
      <c r="M434" s="43"/>
      <c r="N434" s="43"/>
      <c r="O434" s="43"/>
      <c r="P434" s="55"/>
      <c r="Q434" s="43"/>
      <c r="R434" s="22"/>
      <c r="S434" s="22"/>
      <c r="T434" s="22"/>
      <c r="U434" s="22"/>
    </row>
    <row r="435" spans="1:21" x14ac:dyDescent="0.3">
      <c r="A435" s="10" t="s">
        <v>28</v>
      </c>
      <c r="B435" s="210">
        <f>SUM(D435:U435)</f>
        <v>0</v>
      </c>
      <c r="C435" s="11">
        <f>1+B435</f>
        <v>1</v>
      </c>
      <c r="D435" s="13"/>
      <c r="E435" s="13"/>
      <c r="F435" s="13"/>
      <c r="G435" s="13"/>
      <c r="H435" s="52"/>
      <c r="I435" s="13"/>
      <c r="J435" s="13"/>
      <c r="K435" s="41"/>
      <c r="L435" s="41"/>
      <c r="M435" s="41"/>
      <c r="N435" s="41"/>
      <c r="O435" s="41"/>
      <c r="P435" s="52"/>
      <c r="Q435" s="41"/>
      <c r="R435" s="13"/>
      <c r="S435" s="13"/>
      <c r="T435" s="13"/>
      <c r="U435" s="13"/>
    </row>
    <row r="436" spans="1:21" x14ac:dyDescent="0.3">
      <c r="A436" s="10" t="s">
        <v>29</v>
      </c>
      <c r="B436" s="210">
        <f>SUM(D436:U436)</f>
        <v>0</v>
      </c>
      <c r="C436" s="11">
        <f>9+B436</f>
        <v>9</v>
      </c>
      <c r="D436" s="13"/>
      <c r="E436" s="13"/>
      <c r="F436" s="13"/>
      <c r="G436" s="13"/>
      <c r="H436" s="52"/>
      <c r="I436" s="13"/>
      <c r="J436" s="13"/>
      <c r="K436" s="41"/>
      <c r="L436" s="41"/>
      <c r="M436" s="41"/>
      <c r="N436" s="41"/>
      <c r="O436" s="41"/>
      <c r="P436" s="52"/>
      <c r="Q436" s="41"/>
      <c r="R436" s="13"/>
      <c r="S436" s="13"/>
      <c r="T436" s="13"/>
      <c r="U436" s="13"/>
    </row>
    <row r="437" spans="1:21" x14ac:dyDescent="0.3">
      <c r="A437" s="10" t="s">
        <v>30</v>
      </c>
      <c r="B437" s="210">
        <f>B435+B436</f>
        <v>0</v>
      </c>
      <c r="C437" s="11">
        <f>C435+C436</f>
        <v>10</v>
      </c>
      <c r="D437" s="13"/>
      <c r="E437" s="13"/>
      <c r="F437" s="13"/>
      <c r="G437" s="13"/>
      <c r="H437" s="52"/>
      <c r="I437" s="13"/>
      <c r="J437" s="13"/>
      <c r="K437" s="41"/>
      <c r="L437" s="41"/>
      <c r="M437" s="41"/>
      <c r="N437" s="41"/>
      <c r="O437" s="41"/>
      <c r="P437" s="52"/>
      <c r="Q437" s="41"/>
      <c r="R437" s="13"/>
      <c r="S437" s="13"/>
      <c r="T437" s="13"/>
      <c r="U437" s="13"/>
    </row>
    <row r="438" spans="1:21" x14ac:dyDescent="0.3">
      <c r="A438" s="10" t="s">
        <v>31</v>
      </c>
      <c r="B438" s="210">
        <f>SUM(D438:U438)</f>
        <v>0</v>
      </c>
      <c r="C438" s="11">
        <f>B438</f>
        <v>0</v>
      </c>
      <c r="D438" s="13"/>
      <c r="E438" s="13"/>
      <c r="F438" s="13"/>
      <c r="G438" s="13"/>
      <c r="H438" s="52"/>
      <c r="I438" s="13"/>
      <c r="J438" s="13"/>
      <c r="K438" s="41"/>
      <c r="L438" s="41"/>
      <c r="M438" s="41"/>
      <c r="N438" s="41"/>
      <c r="O438" s="41"/>
      <c r="P438" s="52"/>
      <c r="Q438" s="41"/>
      <c r="R438" s="13"/>
      <c r="S438" s="13"/>
      <c r="T438" s="13"/>
      <c r="U438" s="13"/>
    </row>
    <row r="439" spans="1:21" ht="17" thickBot="1" x14ac:dyDescent="0.35">
      <c r="A439" s="15" t="s">
        <v>32</v>
      </c>
      <c r="B439" s="211">
        <f>SUM(D439:U439)</f>
        <v>0</v>
      </c>
      <c r="C439" s="16">
        <f>B439</f>
        <v>0</v>
      </c>
      <c r="D439" s="18"/>
      <c r="E439" s="18"/>
      <c r="F439" s="18"/>
      <c r="G439" s="18"/>
      <c r="H439" s="53"/>
      <c r="I439" s="18"/>
      <c r="J439" s="18"/>
      <c r="K439" s="42"/>
      <c r="L439" s="42"/>
      <c r="M439" s="42"/>
      <c r="N439" s="42"/>
      <c r="O439" s="42"/>
      <c r="P439" s="53"/>
      <c r="Q439" s="42"/>
      <c r="R439" s="18"/>
      <c r="S439" s="18"/>
      <c r="T439" s="18"/>
      <c r="U439" s="18"/>
    </row>
    <row r="440" spans="1:21" ht="21.1" x14ac:dyDescent="0.35">
      <c r="A440" s="20" t="s">
        <v>585</v>
      </c>
      <c r="B440" s="212"/>
      <c r="C440" s="21"/>
      <c r="D440" s="13" t="s">
        <v>556</v>
      </c>
      <c r="E440" s="13" t="s">
        <v>551</v>
      </c>
      <c r="F440" s="13"/>
      <c r="G440" s="13"/>
      <c r="H440" s="52"/>
      <c r="I440" s="13" t="s">
        <v>551</v>
      </c>
      <c r="J440" s="13" t="s">
        <v>551</v>
      </c>
      <c r="K440" s="41">
        <v>6</v>
      </c>
      <c r="L440" s="41">
        <v>8</v>
      </c>
      <c r="M440" s="41" t="s">
        <v>592</v>
      </c>
      <c r="N440" s="41" t="s">
        <v>551</v>
      </c>
      <c r="O440" s="43" t="s">
        <v>592</v>
      </c>
      <c r="P440" s="55"/>
      <c r="Q440" s="43"/>
      <c r="R440" s="22"/>
      <c r="S440" s="13"/>
      <c r="T440" s="13" t="s">
        <v>551</v>
      </c>
      <c r="U440" s="13">
        <v>6</v>
      </c>
    </row>
    <row r="441" spans="1:21" x14ac:dyDescent="0.3">
      <c r="A441" s="23" t="s">
        <v>28</v>
      </c>
      <c r="B441" s="210">
        <f>SUM(D441:U441)</f>
        <v>5</v>
      </c>
      <c r="C441" s="11">
        <f>B441</f>
        <v>5</v>
      </c>
      <c r="D441" s="13"/>
      <c r="E441" s="13"/>
      <c r="F441" s="13"/>
      <c r="G441" s="13"/>
      <c r="H441" s="52"/>
      <c r="I441" s="13"/>
      <c r="J441" s="13"/>
      <c r="K441" s="41">
        <v>1</v>
      </c>
      <c r="L441" s="41">
        <v>1</v>
      </c>
      <c r="M441" s="41">
        <v>1</v>
      </c>
      <c r="N441" s="41"/>
      <c r="O441" s="41">
        <v>1</v>
      </c>
      <c r="P441" s="52"/>
      <c r="Q441" s="41"/>
      <c r="R441" s="13"/>
      <c r="S441" s="13"/>
      <c r="T441" s="13"/>
      <c r="U441" s="13">
        <v>1</v>
      </c>
    </row>
    <row r="442" spans="1:21" x14ac:dyDescent="0.3">
      <c r="A442" s="23" t="s">
        <v>29</v>
      </c>
      <c r="B442" s="210">
        <f>SUM(D442:U442)</f>
        <v>6</v>
      </c>
      <c r="C442" s="11">
        <f t="shared" ref="C442:C445" si="48">B442</f>
        <v>6</v>
      </c>
      <c r="D442" s="13">
        <v>1</v>
      </c>
      <c r="E442" s="13">
        <v>1</v>
      </c>
      <c r="F442" s="13"/>
      <c r="G442" s="13"/>
      <c r="H442" s="52"/>
      <c r="I442" s="13">
        <v>1</v>
      </c>
      <c r="J442" s="13">
        <v>1</v>
      </c>
      <c r="K442" s="41"/>
      <c r="L442" s="41"/>
      <c r="M442" s="41"/>
      <c r="N442" s="41">
        <v>1</v>
      </c>
      <c r="O442" s="41"/>
      <c r="P442" s="52"/>
      <c r="Q442" s="41"/>
      <c r="R442" s="13"/>
      <c r="S442" s="13"/>
      <c r="T442" s="13">
        <v>1</v>
      </c>
      <c r="U442" s="13"/>
    </row>
    <row r="443" spans="1:21" x14ac:dyDescent="0.3">
      <c r="A443" s="23" t="s">
        <v>30</v>
      </c>
      <c r="B443" s="210">
        <f>B441+B442</f>
        <v>11</v>
      </c>
      <c r="C443" s="11">
        <f t="shared" si="48"/>
        <v>11</v>
      </c>
      <c r="D443" s="13"/>
      <c r="E443" s="13"/>
      <c r="F443" s="13"/>
      <c r="G443" s="13"/>
      <c r="H443" s="52"/>
      <c r="I443" s="13"/>
      <c r="J443" s="13"/>
      <c r="K443" s="41"/>
      <c r="L443" s="41"/>
      <c r="M443" s="41"/>
      <c r="N443" s="41"/>
      <c r="O443" s="41"/>
      <c r="P443" s="52"/>
      <c r="Q443" s="41"/>
      <c r="R443" s="13"/>
      <c r="S443" s="13"/>
      <c r="T443" s="13"/>
      <c r="U443" s="13"/>
    </row>
    <row r="444" spans="1:21" x14ac:dyDescent="0.3">
      <c r="A444" s="23" t="s">
        <v>31</v>
      </c>
      <c r="B444" s="210">
        <f>SUM(D444:U444)</f>
        <v>1</v>
      </c>
      <c r="C444" s="11">
        <f t="shared" si="48"/>
        <v>1</v>
      </c>
      <c r="D444" s="13"/>
      <c r="E444" s="13"/>
      <c r="F444" s="13"/>
      <c r="G444" s="13"/>
      <c r="H444" s="52"/>
      <c r="I444" s="13"/>
      <c r="J444" s="13"/>
      <c r="K444" s="41">
        <v>1</v>
      </c>
      <c r="L444" s="41"/>
      <c r="M444" s="41"/>
      <c r="N444" s="41"/>
      <c r="O444" s="41"/>
      <c r="P444" s="52"/>
      <c r="Q444" s="41"/>
      <c r="R444" s="13"/>
      <c r="S444" s="13"/>
      <c r="T444" s="13"/>
      <c r="U444" s="13"/>
    </row>
    <row r="445" spans="1:21" ht="17" thickBot="1" x14ac:dyDescent="0.35">
      <c r="A445" s="24" t="s">
        <v>32</v>
      </c>
      <c r="B445" s="211">
        <f>SUM(D445:U445)</f>
        <v>5</v>
      </c>
      <c r="C445" s="16">
        <f t="shared" si="48"/>
        <v>5</v>
      </c>
      <c r="D445" s="18"/>
      <c r="E445" s="18"/>
      <c r="F445" s="18"/>
      <c r="G445" s="18"/>
      <c r="H445" s="53"/>
      <c r="I445" s="18"/>
      <c r="J445" s="18"/>
      <c r="K445" s="42">
        <v>5</v>
      </c>
      <c r="L445" s="42"/>
      <c r="M445" s="42"/>
      <c r="N445" s="42"/>
      <c r="O445" s="42"/>
      <c r="P445" s="53"/>
      <c r="Q445" s="42"/>
      <c r="R445" s="18"/>
      <c r="S445" s="18"/>
      <c r="T445" s="18"/>
      <c r="U445" s="18"/>
    </row>
    <row r="446" spans="1:21" ht="21.1" x14ac:dyDescent="0.35">
      <c r="A446" s="20" t="s">
        <v>75</v>
      </c>
      <c r="B446" s="212"/>
      <c r="C446" s="21"/>
      <c r="D446" s="13"/>
      <c r="E446" s="13"/>
      <c r="F446" s="13"/>
      <c r="G446" s="13"/>
      <c r="H446" s="52"/>
      <c r="I446" s="13"/>
      <c r="J446" s="13"/>
      <c r="K446" s="41"/>
      <c r="L446" s="41"/>
      <c r="M446" s="41"/>
      <c r="N446" s="41"/>
      <c r="O446" s="43"/>
      <c r="P446" s="55"/>
      <c r="Q446" s="43"/>
      <c r="R446" s="22"/>
      <c r="S446" s="22"/>
      <c r="T446" s="22"/>
      <c r="U446" s="22"/>
    </row>
    <row r="447" spans="1:21" x14ac:dyDescent="0.3">
      <c r="A447" s="23" t="s">
        <v>31</v>
      </c>
      <c r="B447" s="210">
        <f>SUM(D447:U447)</f>
        <v>0</v>
      </c>
      <c r="C447" s="21"/>
      <c r="D447" s="13"/>
      <c r="E447" s="13"/>
      <c r="F447" s="13"/>
      <c r="G447" s="13"/>
      <c r="H447" s="52"/>
      <c r="I447" s="13"/>
      <c r="J447" s="13"/>
      <c r="K447" s="41"/>
      <c r="L447" s="41"/>
      <c r="M447" s="41"/>
      <c r="N447" s="41"/>
      <c r="O447" s="41"/>
      <c r="P447" s="52"/>
      <c r="Q447" s="41"/>
      <c r="R447" s="13"/>
      <c r="S447" s="13"/>
      <c r="T447" s="13"/>
      <c r="U447" s="13"/>
    </row>
    <row r="448" spans="1:21" ht="17" thickBot="1" x14ac:dyDescent="0.35">
      <c r="A448" s="24" t="s">
        <v>32</v>
      </c>
      <c r="B448" s="210">
        <f>SUM(D448:U448)</f>
        <v>0</v>
      </c>
      <c r="C448" s="31"/>
      <c r="D448" s="32"/>
      <c r="E448" s="32"/>
      <c r="F448" s="32"/>
      <c r="G448" s="32"/>
      <c r="H448" s="56"/>
      <c r="I448" s="32"/>
      <c r="J448" s="32"/>
      <c r="K448" s="44"/>
      <c r="L448" s="44"/>
      <c r="M448" s="44"/>
      <c r="N448" s="44"/>
      <c r="O448" s="44"/>
      <c r="P448" s="56"/>
      <c r="Q448" s="44"/>
      <c r="R448" s="32"/>
      <c r="S448" s="32"/>
      <c r="T448" s="32"/>
      <c r="U448" s="32"/>
    </row>
    <row r="449" spans="1:21" ht="23.8" x14ac:dyDescent="0.4">
      <c r="B449" s="34"/>
      <c r="C449" s="35" t="s">
        <v>76</v>
      </c>
      <c r="D449" s="36"/>
      <c r="E449" s="36"/>
      <c r="F449" s="36"/>
      <c r="G449" s="36"/>
      <c r="H449" s="57"/>
      <c r="I449" s="36"/>
      <c r="J449" s="36"/>
      <c r="K449" s="36"/>
      <c r="L449" s="36"/>
      <c r="M449" s="37"/>
      <c r="N449" s="37"/>
      <c r="O449" s="36"/>
      <c r="P449" s="57"/>
      <c r="Q449" s="36"/>
      <c r="R449" s="36"/>
      <c r="S449" s="36"/>
      <c r="T449" s="36"/>
      <c r="U449" s="36"/>
    </row>
    <row r="450" spans="1:21" x14ac:dyDescent="0.3">
      <c r="C450" s="38" t="s">
        <v>28</v>
      </c>
      <c r="D450" s="36">
        <f t="shared" ref="D450:K453" si="49">IF(SUMIF($A$4:$A$448,$C450,D$4:D$448)=0,"",SUMIF($A$4:$A$448,$C450,D$4:D$448))</f>
        <v>15</v>
      </c>
      <c r="E450" s="36">
        <f t="shared" si="49"/>
        <v>15</v>
      </c>
      <c r="F450" s="36">
        <f t="shared" si="49"/>
        <v>15</v>
      </c>
      <c r="G450" s="36">
        <f t="shared" si="49"/>
        <v>15</v>
      </c>
      <c r="H450" s="57" t="str">
        <f t="shared" si="49"/>
        <v/>
      </c>
      <c r="I450" s="36">
        <f t="shared" si="49"/>
        <v>15</v>
      </c>
      <c r="J450" s="36">
        <f t="shared" si="49"/>
        <v>15</v>
      </c>
      <c r="K450" s="36">
        <f t="shared" si="49"/>
        <v>15</v>
      </c>
      <c r="L450" s="36">
        <f t="shared" ref="L450:Q453" si="50">IF(SUMIF($A$4:$A$448,$C450,L$4:L$448)=0,"",SUMIF($A$4:$A$448,$C450,L$4:L$448))</f>
        <v>15</v>
      </c>
      <c r="M450" s="36">
        <f t="shared" si="50"/>
        <v>15</v>
      </c>
      <c r="N450" s="36">
        <f t="shared" si="50"/>
        <v>15</v>
      </c>
      <c r="O450" s="36">
        <f t="shared" si="50"/>
        <v>15</v>
      </c>
      <c r="P450" s="57" t="str">
        <f t="shared" si="50"/>
        <v/>
      </c>
      <c r="Q450" s="36">
        <f t="shared" si="50"/>
        <v>15</v>
      </c>
      <c r="R450" s="36">
        <f>IF(SUMIF($A$4:$A$448,$C450,R$4:R$448)=0,"",SUMIF($A$4:$A$448,$C450,R$4:R$448))</f>
        <v>15</v>
      </c>
      <c r="S450" s="36">
        <f>IF(SUMIF($A$4:$A$448,$C450,S$4:S$448)=0,"",SUMIF($A$4:$A$448,$C450,S$4:S$448))</f>
        <v>15</v>
      </c>
      <c r="T450" s="36">
        <f>IF(SUMIF($A$4:$A$448,$C450,T$4:T$448)=0,"",SUMIF($A$4:$A$448,$C450,T$4:T$448))</f>
        <v>15</v>
      </c>
      <c r="U450" s="36">
        <f>IF(SUMIF($A$4:$A$448,$C450,U$4:U$448)=0,"",SUMIF($A$4:$A$448,$C450,U$4:U$448))</f>
        <v>15</v>
      </c>
    </row>
    <row r="451" spans="1:21" x14ac:dyDescent="0.3">
      <c r="C451" s="38" t="s">
        <v>29</v>
      </c>
      <c r="D451" s="36">
        <f t="shared" si="49"/>
        <v>8</v>
      </c>
      <c r="E451" s="36">
        <f t="shared" si="49"/>
        <v>8</v>
      </c>
      <c r="F451" s="36">
        <f t="shared" si="49"/>
        <v>7</v>
      </c>
      <c r="G451" s="36">
        <f t="shared" si="49"/>
        <v>7</v>
      </c>
      <c r="H451" s="57" t="str">
        <f t="shared" si="49"/>
        <v/>
      </c>
      <c r="I451" s="36">
        <f t="shared" si="49"/>
        <v>7</v>
      </c>
      <c r="J451" s="36">
        <f t="shared" si="49"/>
        <v>8</v>
      </c>
      <c r="K451" s="36">
        <f t="shared" si="49"/>
        <v>8</v>
      </c>
      <c r="L451" s="36">
        <f t="shared" si="50"/>
        <v>7</v>
      </c>
      <c r="M451" s="36">
        <f t="shared" si="50"/>
        <v>8</v>
      </c>
      <c r="N451" s="36">
        <f t="shared" si="50"/>
        <v>7</v>
      </c>
      <c r="O451" s="36">
        <f t="shared" si="50"/>
        <v>6</v>
      </c>
      <c r="P451" s="57" t="str">
        <f t="shared" si="50"/>
        <v/>
      </c>
      <c r="Q451" s="36">
        <f t="shared" si="50"/>
        <v>8</v>
      </c>
      <c r="R451" s="36">
        <f t="shared" ref="R451:T453" si="51">IF(SUMIF($A$4:$A$448,$C451,R$4:R$448)=0,"",SUMIF($A$4:$A$448,$C451,R$4:R$448))</f>
        <v>8</v>
      </c>
      <c r="S451" s="36">
        <f t="shared" si="51"/>
        <v>8</v>
      </c>
      <c r="T451" s="36">
        <f t="shared" si="51"/>
        <v>8</v>
      </c>
      <c r="U451" s="36">
        <f>IF(SUMIF($A$34:$A$448,$C451,U$34:U$448)=0,"",SUMIF($A$34:$A$448,$C451,U$34:U$448))</f>
        <v>8</v>
      </c>
    </row>
    <row r="452" spans="1:21" x14ac:dyDescent="0.3">
      <c r="C452" s="38" t="s">
        <v>31</v>
      </c>
      <c r="D452" s="36">
        <f t="shared" si="49"/>
        <v>2</v>
      </c>
      <c r="E452" s="36">
        <f t="shared" si="49"/>
        <v>1</v>
      </c>
      <c r="F452" s="36">
        <f t="shared" si="49"/>
        <v>5</v>
      </c>
      <c r="G452" s="36">
        <f t="shared" si="49"/>
        <v>3</v>
      </c>
      <c r="H452" s="57" t="str">
        <f t="shared" si="49"/>
        <v/>
      </c>
      <c r="I452" s="36">
        <f t="shared" si="49"/>
        <v>7</v>
      </c>
      <c r="J452" s="36">
        <f t="shared" si="49"/>
        <v>2</v>
      </c>
      <c r="K452" s="36">
        <f t="shared" si="49"/>
        <v>3</v>
      </c>
      <c r="L452" s="36">
        <f t="shared" si="50"/>
        <v>3</v>
      </c>
      <c r="M452" s="36" t="str">
        <f t="shared" si="50"/>
        <v/>
      </c>
      <c r="N452" s="36">
        <f t="shared" si="50"/>
        <v>3</v>
      </c>
      <c r="O452" s="36">
        <f t="shared" si="50"/>
        <v>1</v>
      </c>
      <c r="P452" s="57" t="str">
        <f t="shared" si="50"/>
        <v/>
      </c>
      <c r="Q452" s="36">
        <f t="shared" si="50"/>
        <v>3</v>
      </c>
      <c r="R452" s="36">
        <f t="shared" si="51"/>
        <v>3</v>
      </c>
      <c r="S452" s="36">
        <f t="shared" si="51"/>
        <v>3</v>
      </c>
      <c r="T452" s="36">
        <f t="shared" si="51"/>
        <v>1</v>
      </c>
      <c r="U452" s="36">
        <f>IF(SUMIF($A$34:$A$448,$C452,U$34:U$448)=0,"",SUMIF($A$34:$A$448,$C452,U$34:U$448))</f>
        <v>2</v>
      </c>
    </row>
    <row r="453" spans="1:21" x14ac:dyDescent="0.3">
      <c r="C453" s="38" t="s">
        <v>32</v>
      </c>
      <c r="D453" s="36">
        <f t="shared" si="49"/>
        <v>14</v>
      </c>
      <c r="E453" s="36">
        <f t="shared" si="49"/>
        <v>5</v>
      </c>
      <c r="F453" s="36">
        <f t="shared" si="49"/>
        <v>31</v>
      </c>
      <c r="G453" s="36">
        <f t="shared" si="49"/>
        <v>22</v>
      </c>
      <c r="H453" s="57" t="str">
        <f t="shared" si="49"/>
        <v/>
      </c>
      <c r="I453" s="36">
        <f t="shared" si="49"/>
        <v>45</v>
      </c>
      <c r="J453" s="36">
        <f t="shared" si="49"/>
        <v>17</v>
      </c>
      <c r="K453" s="36">
        <f t="shared" si="49"/>
        <v>19</v>
      </c>
      <c r="L453" s="36">
        <f t="shared" si="50"/>
        <v>20</v>
      </c>
      <c r="M453" s="36">
        <f t="shared" si="50"/>
        <v>6</v>
      </c>
      <c r="N453" s="36">
        <f t="shared" si="50"/>
        <v>19</v>
      </c>
      <c r="O453" s="36">
        <f t="shared" si="50"/>
        <v>5</v>
      </c>
      <c r="P453" s="57" t="str">
        <f t="shared" si="50"/>
        <v/>
      </c>
      <c r="Q453" s="36">
        <f t="shared" si="50"/>
        <v>17</v>
      </c>
      <c r="R453" s="36">
        <f t="shared" si="51"/>
        <v>19</v>
      </c>
      <c r="S453" s="36">
        <f t="shared" si="51"/>
        <v>19</v>
      </c>
      <c r="T453" s="36">
        <f t="shared" si="51"/>
        <v>10</v>
      </c>
      <c r="U453" s="36">
        <f>IF(SUMIF($A$34:$A$448,$C453,U$34:U$448)=0,"",SUMIF($A$34:$A$448,$C453,U$34:U$448))</f>
        <v>14</v>
      </c>
    </row>
    <row r="455" spans="1:21" x14ac:dyDescent="0.3">
      <c r="A455" s="39" t="s">
        <v>77</v>
      </c>
    </row>
  </sheetData>
  <mergeCells count="3">
    <mergeCell ref="A1:A3"/>
    <mergeCell ref="B1:C1"/>
    <mergeCell ref="B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03B8-B9B2-8549-A0A9-844497121572}">
  <dimension ref="A1:V249"/>
  <sheetViews>
    <sheetView zoomScale="60" zoomScaleNormal="60" workbookViewId="0">
      <pane xSplit="3" ySplit="3" topLeftCell="P4" activePane="bottomRight" state="frozen"/>
      <selection pane="topRight" activeCell="D1" sqref="D1"/>
      <selection pane="bottomLeft" activeCell="A4" sqref="A4"/>
      <selection pane="bottomRight" sqref="A1:A3"/>
    </sheetView>
  </sheetViews>
  <sheetFormatPr defaultColWidth="11.44140625" defaultRowHeight="16.3" x14ac:dyDescent="0.3"/>
  <cols>
    <col min="1" max="1" width="30.77734375" style="33" bestFit="1" customWidth="1"/>
    <col min="2" max="21" width="10.77734375" style="33"/>
  </cols>
  <sheetData>
    <row r="1" spans="1:22" x14ac:dyDescent="0.3">
      <c r="A1" s="259" t="s">
        <v>342</v>
      </c>
      <c r="B1" s="226" t="s">
        <v>0</v>
      </c>
      <c r="C1" s="227"/>
      <c r="D1" s="1" t="s">
        <v>395</v>
      </c>
      <c r="E1" s="1" t="s">
        <v>396</v>
      </c>
      <c r="F1" s="1" t="s">
        <v>378</v>
      </c>
      <c r="G1" s="1" t="s">
        <v>379</v>
      </c>
      <c r="H1" s="1" t="s">
        <v>397</v>
      </c>
      <c r="I1" s="1" t="s">
        <v>381</v>
      </c>
      <c r="J1" s="1" t="s">
        <v>382</v>
      </c>
      <c r="K1" s="1" t="s">
        <v>398</v>
      </c>
      <c r="L1" s="1" t="s">
        <v>399</v>
      </c>
      <c r="M1" s="1" t="s">
        <v>385</v>
      </c>
      <c r="N1" s="1" t="s">
        <v>386</v>
      </c>
      <c r="O1" s="1" t="s">
        <v>400</v>
      </c>
      <c r="P1" s="1" t="s">
        <v>388</v>
      </c>
      <c r="Q1" s="1" t="s">
        <v>401</v>
      </c>
      <c r="R1" s="1" t="s">
        <v>390</v>
      </c>
      <c r="S1" s="1" t="s">
        <v>391</v>
      </c>
      <c r="T1" s="1" t="s">
        <v>392</v>
      </c>
      <c r="U1" s="1" t="s">
        <v>393</v>
      </c>
      <c r="V1" s="1" t="s">
        <v>740</v>
      </c>
    </row>
    <row r="2" spans="1:22" x14ac:dyDescent="0.3">
      <c r="A2" s="260"/>
      <c r="B2" s="228" t="s">
        <v>9</v>
      </c>
      <c r="C2" s="240"/>
      <c r="D2" s="94">
        <v>42401</v>
      </c>
      <c r="E2" s="60"/>
      <c r="F2" s="60">
        <v>36951</v>
      </c>
      <c r="G2" s="60">
        <v>39508</v>
      </c>
      <c r="H2" s="60">
        <v>42064</v>
      </c>
      <c r="I2" s="60">
        <v>44621</v>
      </c>
      <c r="J2" s="60">
        <v>47178</v>
      </c>
      <c r="K2" s="60">
        <v>38443</v>
      </c>
      <c r="L2" s="60"/>
      <c r="M2" s="60">
        <v>43191</v>
      </c>
      <c r="N2" s="60">
        <v>45017</v>
      </c>
      <c r="O2" s="60">
        <v>46478</v>
      </c>
      <c r="P2" s="60">
        <v>37377</v>
      </c>
      <c r="Q2" s="60">
        <v>41030</v>
      </c>
      <c r="R2" s="60">
        <v>42856</v>
      </c>
      <c r="S2" s="60">
        <v>45047</v>
      </c>
      <c r="T2" s="60">
        <v>37043</v>
      </c>
      <c r="U2" s="60">
        <v>39600</v>
      </c>
      <c r="V2" s="60">
        <v>42156</v>
      </c>
    </row>
    <row r="3" spans="1:22" ht="17" thickBot="1" x14ac:dyDescent="0.35">
      <c r="A3" s="261"/>
      <c r="B3" s="192" t="s">
        <v>318</v>
      </c>
      <c r="C3" s="63" t="s">
        <v>11</v>
      </c>
      <c r="D3" s="199" t="s">
        <v>23</v>
      </c>
      <c r="E3" s="95"/>
      <c r="F3" s="214" t="s">
        <v>81</v>
      </c>
      <c r="G3" s="213" t="s">
        <v>12</v>
      </c>
      <c r="H3" s="214" t="s">
        <v>114</v>
      </c>
      <c r="I3" s="214" t="s">
        <v>113</v>
      </c>
      <c r="J3" s="213" t="s">
        <v>80</v>
      </c>
      <c r="K3" s="214" t="s">
        <v>22</v>
      </c>
      <c r="L3" s="65"/>
      <c r="M3" s="213" t="s">
        <v>25</v>
      </c>
      <c r="N3" s="213" t="s">
        <v>83</v>
      </c>
      <c r="O3" s="214" t="s">
        <v>13</v>
      </c>
      <c r="P3" s="220" t="s">
        <v>21</v>
      </c>
      <c r="Q3" s="213" t="s">
        <v>16</v>
      </c>
      <c r="R3" s="213" t="s">
        <v>82</v>
      </c>
      <c r="S3" s="221" t="s">
        <v>20</v>
      </c>
      <c r="T3" s="206" t="s">
        <v>26</v>
      </c>
      <c r="U3" s="213" t="s">
        <v>24</v>
      </c>
      <c r="V3" s="214" t="s">
        <v>16</v>
      </c>
    </row>
    <row r="4" spans="1:22" ht="21.1" x14ac:dyDescent="0.35">
      <c r="A4" s="48" t="s">
        <v>505</v>
      </c>
      <c r="B4" s="194"/>
      <c r="C4" s="27"/>
      <c r="D4" s="75"/>
      <c r="E4" s="54"/>
      <c r="F4" s="75" t="s">
        <v>621</v>
      </c>
      <c r="G4" s="75" t="s">
        <v>556</v>
      </c>
      <c r="H4" s="75">
        <v>11</v>
      </c>
      <c r="I4" s="75" t="s">
        <v>551</v>
      </c>
      <c r="J4" s="75" t="s">
        <v>551</v>
      </c>
      <c r="K4" s="75" t="s">
        <v>551</v>
      </c>
      <c r="L4" s="54"/>
      <c r="M4" s="75" t="s">
        <v>551</v>
      </c>
      <c r="N4" s="75">
        <v>11</v>
      </c>
      <c r="O4" s="75" t="s">
        <v>551</v>
      </c>
      <c r="P4" s="75" t="s">
        <v>551</v>
      </c>
      <c r="Q4" s="75" t="s">
        <v>551</v>
      </c>
      <c r="R4" s="75">
        <v>14</v>
      </c>
      <c r="S4" s="83" t="s">
        <v>551</v>
      </c>
      <c r="T4" s="83" t="s">
        <v>551</v>
      </c>
      <c r="U4" s="83" t="s">
        <v>551</v>
      </c>
      <c r="V4" s="83" t="s">
        <v>551</v>
      </c>
    </row>
    <row r="5" spans="1:22" x14ac:dyDescent="0.3">
      <c r="A5" s="80" t="s">
        <v>28</v>
      </c>
      <c r="B5" s="194">
        <f>SUM(D5:U5)</f>
        <v>3</v>
      </c>
      <c r="C5" s="25">
        <f>B5+25</f>
        <v>28</v>
      </c>
      <c r="D5" s="75"/>
      <c r="E5" s="54"/>
      <c r="F5" s="75"/>
      <c r="G5" s="75"/>
      <c r="H5" s="75">
        <v>1</v>
      </c>
      <c r="I5" s="75"/>
      <c r="J5" s="75"/>
      <c r="K5" s="75"/>
      <c r="L5" s="54"/>
      <c r="M5" s="75"/>
      <c r="N5" s="75">
        <v>1</v>
      </c>
      <c r="O5" s="75"/>
      <c r="P5" s="75"/>
      <c r="Q5" s="75"/>
      <c r="R5" s="75">
        <v>1</v>
      </c>
      <c r="S5" s="75"/>
      <c r="T5" s="75"/>
      <c r="U5" s="75"/>
      <c r="V5" s="75"/>
    </row>
    <row r="6" spans="1:22" x14ac:dyDescent="0.3">
      <c r="A6" s="80" t="s">
        <v>29</v>
      </c>
      <c r="B6" s="194">
        <f>SUM(D6:U6)</f>
        <v>11</v>
      </c>
      <c r="C6" s="25">
        <f>B6+3</f>
        <v>14</v>
      </c>
      <c r="D6" s="75"/>
      <c r="E6" s="54"/>
      <c r="F6" s="75"/>
      <c r="G6" s="75">
        <v>1</v>
      </c>
      <c r="H6" s="75"/>
      <c r="I6" s="75">
        <v>1</v>
      </c>
      <c r="J6" s="75">
        <v>1</v>
      </c>
      <c r="K6" s="75">
        <v>1</v>
      </c>
      <c r="L6" s="54"/>
      <c r="M6" s="75">
        <v>1</v>
      </c>
      <c r="N6" s="75"/>
      <c r="O6" s="75">
        <v>1</v>
      </c>
      <c r="P6" s="75">
        <v>1</v>
      </c>
      <c r="Q6" s="75">
        <v>1</v>
      </c>
      <c r="R6" s="75"/>
      <c r="S6" s="75">
        <v>1</v>
      </c>
      <c r="T6" s="75">
        <v>1</v>
      </c>
      <c r="U6" s="75">
        <v>1</v>
      </c>
      <c r="V6" s="75">
        <v>1</v>
      </c>
    </row>
    <row r="7" spans="1:22" x14ac:dyDescent="0.3">
      <c r="A7" s="80" t="s">
        <v>30</v>
      </c>
      <c r="B7" s="194">
        <f>B5+B6</f>
        <v>14</v>
      </c>
      <c r="C7" s="25">
        <f>C5+C6</f>
        <v>42</v>
      </c>
      <c r="D7" s="75"/>
      <c r="E7" s="54"/>
      <c r="F7" s="75"/>
      <c r="G7" s="75"/>
      <c r="H7" s="75"/>
      <c r="I7" s="75"/>
      <c r="J7" s="75"/>
      <c r="K7" s="75"/>
      <c r="L7" s="54"/>
      <c r="M7" s="75"/>
      <c r="N7" s="75"/>
      <c r="O7" s="75"/>
      <c r="P7" s="75"/>
      <c r="Q7" s="75"/>
      <c r="R7" s="75"/>
      <c r="S7" s="75"/>
      <c r="T7" s="75"/>
      <c r="U7" s="75"/>
      <c r="V7" s="75"/>
    </row>
    <row r="8" spans="1:22" x14ac:dyDescent="0.3">
      <c r="A8" s="80" t="s">
        <v>31</v>
      </c>
      <c r="B8" s="194">
        <f>SUM(D8:U8)</f>
        <v>6</v>
      </c>
      <c r="C8" s="25">
        <f>B8+5</f>
        <v>11</v>
      </c>
      <c r="D8" s="75"/>
      <c r="E8" s="54"/>
      <c r="F8" s="75"/>
      <c r="G8" s="75">
        <v>1</v>
      </c>
      <c r="H8" s="75">
        <v>1</v>
      </c>
      <c r="I8" s="75">
        <v>1</v>
      </c>
      <c r="J8" s="75">
        <v>1</v>
      </c>
      <c r="K8" s="75"/>
      <c r="L8" s="54"/>
      <c r="M8" s="75"/>
      <c r="N8" s="75">
        <v>1</v>
      </c>
      <c r="O8" s="75"/>
      <c r="P8" s="75">
        <v>1</v>
      </c>
      <c r="Q8" s="75"/>
      <c r="R8" s="75"/>
      <c r="S8" s="75"/>
      <c r="T8" s="75"/>
      <c r="U8" s="75"/>
      <c r="V8" s="75"/>
    </row>
    <row r="9" spans="1:22" ht="17" thickBot="1" x14ac:dyDescent="0.35">
      <c r="A9" s="82" t="s">
        <v>32</v>
      </c>
      <c r="B9" s="194">
        <f>SUM(D9:U9)</f>
        <v>30</v>
      </c>
      <c r="C9" s="26">
        <f>B9+25</f>
        <v>55</v>
      </c>
      <c r="D9" s="78"/>
      <c r="E9" s="79"/>
      <c r="F9" s="78"/>
      <c r="G9" s="78">
        <v>5</v>
      </c>
      <c r="H9" s="78">
        <v>5</v>
      </c>
      <c r="I9" s="78">
        <v>5</v>
      </c>
      <c r="J9" s="78">
        <v>5</v>
      </c>
      <c r="K9" s="78"/>
      <c r="L9" s="79"/>
      <c r="M9" s="78"/>
      <c r="N9" s="78">
        <v>5</v>
      </c>
      <c r="O9" s="78"/>
      <c r="P9" s="78">
        <v>5</v>
      </c>
      <c r="Q9" s="78"/>
      <c r="R9" s="42"/>
      <c r="S9" s="78"/>
      <c r="T9" s="78"/>
      <c r="U9" s="78"/>
      <c r="V9" s="78"/>
    </row>
    <row r="10" spans="1:22" ht="21.1" x14ac:dyDescent="0.35">
      <c r="A10" s="66" t="s">
        <v>319</v>
      </c>
      <c r="B10" s="193"/>
      <c r="C10" s="27"/>
      <c r="D10" s="96"/>
      <c r="E10" s="97"/>
      <c r="F10" s="70">
        <v>14</v>
      </c>
      <c r="G10" s="70">
        <v>14</v>
      </c>
      <c r="H10" s="70" t="s">
        <v>628</v>
      </c>
      <c r="I10" s="70"/>
      <c r="J10" s="70">
        <v>14</v>
      </c>
      <c r="K10" s="70" t="s">
        <v>551</v>
      </c>
      <c r="L10" s="71"/>
      <c r="M10" s="70">
        <v>14</v>
      </c>
      <c r="N10" s="70" t="s">
        <v>628</v>
      </c>
      <c r="O10" s="70" t="s">
        <v>628</v>
      </c>
      <c r="P10" s="70" t="s">
        <v>628</v>
      </c>
      <c r="Q10" s="70" t="s">
        <v>628</v>
      </c>
      <c r="R10" s="75"/>
      <c r="S10" s="75"/>
      <c r="T10" s="75">
        <v>14</v>
      </c>
      <c r="U10" s="75" t="s">
        <v>628</v>
      </c>
      <c r="V10" s="75">
        <v>11</v>
      </c>
    </row>
    <row r="11" spans="1:22" x14ac:dyDescent="0.3">
      <c r="A11" s="72" t="s">
        <v>28</v>
      </c>
      <c r="B11" s="194">
        <f>SUM(D11:U11)+41</f>
        <v>52</v>
      </c>
      <c r="C11" s="25">
        <f>B11</f>
        <v>52</v>
      </c>
      <c r="D11" s="81"/>
      <c r="E11" s="52"/>
      <c r="F11" s="75">
        <v>1</v>
      </c>
      <c r="G11" s="75">
        <v>1</v>
      </c>
      <c r="H11" s="75">
        <v>1</v>
      </c>
      <c r="I11" s="75"/>
      <c r="J11" s="75">
        <v>1</v>
      </c>
      <c r="K11" s="75"/>
      <c r="L11" s="54"/>
      <c r="M11" s="75">
        <v>1</v>
      </c>
      <c r="N11" s="75">
        <v>1</v>
      </c>
      <c r="O11" s="75">
        <v>1</v>
      </c>
      <c r="P11" s="75">
        <v>1</v>
      </c>
      <c r="Q11" s="75">
        <v>1</v>
      </c>
      <c r="R11" s="75"/>
      <c r="S11" s="75"/>
      <c r="T11" s="75">
        <v>1</v>
      </c>
      <c r="U11" s="75">
        <v>1</v>
      </c>
      <c r="V11" s="75">
        <v>1</v>
      </c>
    </row>
    <row r="12" spans="1:22" x14ac:dyDescent="0.3">
      <c r="A12" s="72" t="s">
        <v>29</v>
      </c>
      <c r="B12" s="194">
        <f>SUM(D12:U12)+12</f>
        <v>13</v>
      </c>
      <c r="C12" s="25">
        <f>B12</f>
        <v>13</v>
      </c>
      <c r="D12" s="81"/>
      <c r="E12" s="52"/>
      <c r="F12" s="75"/>
      <c r="G12" s="75"/>
      <c r="H12" s="75"/>
      <c r="I12" s="75"/>
      <c r="J12" s="75"/>
      <c r="K12" s="75">
        <v>1</v>
      </c>
      <c r="L12" s="54"/>
      <c r="M12" s="75"/>
      <c r="N12" s="75"/>
      <c r="O12" s="75"/>
      <c r="P12" s="75"/>
      <c r="Q12" s="75"/>
      <c r="R12" s="75"/>
      <c r="S12" s="75"/>
      <c r="T12" s="75"/>
      <c r="U12" s="75"/>
      <c r="V12" s="75"/>
    </row>
    <row r="13" spans="1:22" x14ac:dyDescent="0.3">
      <c r="A13" s="72" t="s">
        <v>30</v>
      </c>
      <c r="B13" s="194">
        <f>B11+B12</f>
        <v>65</v>
      </c>
      <c r="C13" s="25">
        <f>C11+C12</f>
        <v>65</v>
      </c>
      <c r="D13" s="81"/>
      <c r="E13" s="52"/>
      <c r="F13" s="75"/>
      <c r="G13" s="75"/>
      <c r="H13" s="75"/>
      <c r="I13" s="75"/>
      <c r="J13" s="75"/>
      <c r="K13" s="75"/>
      <c r="L13" s="54"/>
      <c r="M13" s="75"/>
      <c r="N13" s="75"/>
      <c r="O13" s="75"/>
      <c r="P13" s="75"/>
      <c r="Q13" s="75"/>
      <c r="R13" s="75"/>
      <c r="S13" s="75"/>
      <c r="T13" s="75"/>
      <c r="U13" s="75"/>
      <c r="V13" s="75"/>
    </row>
    <row r="14" spans="1:22" x14ac:dyDescent="0.3">
      <c r="A14" s="72" t="s">
        <v>31</v>
      </c>
      <c r="B14" s="194">
        <f>SUM(D14:U14)+21</f>
        <v>25</v>
      </c>
      <c r="C14" s="25">
        <f>B14</f>
        <v>25</v>
      </c>
      <c r="D14" s="81"/>
      <c r="E14" s="52"/>
      <c r="F14" s="75"/>
      <c r="G14" s="75"/>
      <c r="H14" s="75"/>
      <c r="I14" s="75"/>
      <c r="J14" s="75"/>
      <c r="K14" s="75"/>
      <c r="L14" s="54"/>
      <c r="M14" s="75">
        <v>1</v>
      </c>
      <c r="N14" s="75">
        <v>1</v>
      </c>
      <c r="O14" s="75">
        <v>1</v>
      </c>
      <c r="P14" s="75"/>
      <c r="Q14" s="75">
        <v>1</v>
      </c>
      <c r="R14" s="75"/>
      <c r="S14" s="75"/>
      <c r="T14" s="75"/>
      <c r="U14" s="75"/>
      <c r="V14" s="75">
        <v>2</v>
      </c>
    </row>
    <row r="15" spans="1:22" ht="17" thickBot="1" x14ac:dyDescent="0.35">
      <c r="A15" s="76" t="s">
        <v>32</v>
      </c>
      <c r="B15" s="194">
        <f>SUM(D15:U15)+109</f>
        <v>131</v>
      </c>
      <c r="C15" s="26">
        <f>B15</f>
        <v>131</v>
      </c>
      <c r="D15" s="98"/>
      <c r="E15" s="53"/>
      <c r="F15" s="78"/>
      <c r="G15" s="78"/>
      <c r="H15" s="78"/>
      <c r="I15" s="78"/>
      <c r="J15" s="78"/>
      <c r="K15" s="78"/>
      <c r="L15" s="79"/>
      <c r="M15" s="78">
        <v>5</v>
      </c>
      <c r="N15" s="78">
        <v>7</v>
      </c>
      <c r="O15" s="78">
        <v>5</v>
      </c>
      <c r="P15" s="78"/>
      <c r="Q15" s="78">
        <v>5</v>
      </c>
      <c r="R15" s="78"/>
      <c r="S15" s="78"/>
      <c r="T15" s="78"/>
      <c r="U15" s="78"/>
      <c r="V15" s="78">
        <v>10</v>
      </c>
    </row>
    <row r="16" spans="1:22" ht="21.1" x14ac:dyDescent="0.35">
      <c r="A16" s="48" t="s">
        <v>320</v>
      </c>
      <c r="B16" s="194"/>
      <c r="C16" s="27"/>
      <c r="D16" s="75"/>
      <c r="E16" s="54"/>
      <c r="F16" s="75">
        <v>15</v>
      </c>
      <c r="G16" s="75" t="s">
        <v>554</v>
      </c>
      <c r="H16" s="75">
        <v>15</v>
      </c>
      <c r="I16" s="75" t="s">
        <v>554</v>
      </c>
      <c r="J16" s="75"/>
      <c r="K16" s="75"/>
      <c r="L16" s="54"/>
      <c r="M16" s="75">
        <v>15</v>
      </c>
      <c r="N16" s="75">
        <v>15</v>
      </c>
      <c r="O16" s="75">
        <v>15</v>
      </c>
      <c r="P16" s="75">
        <v>15</v>
      </c>
      <c r="Q16" s="75">
        <v>15</v>
      </c>
      <c r="R16" s="75" t="s">
        <v>649</v>
      </c>
      <c r="S16" s="75">
        <v>15</v>
      </c>
      <c r="T16" s="75"/>
      <c r="U16" s="75">
        <v>15</v>
      </c>
      <c r="V16" s="75" t="s">
        <v>554</v>
      </c>
    </row>
    <row r="17" spans="1:22" x14ac:dyDescent="0.3">
      <c r="A17" s="80" t="s">
        <v>28</v>
      </c>
      <c r="B17" s="194">
        <f>SUM(D17:U17)+34</f>
        <v>46</v>
      </c>
      <c r="C17" s="25">
        <f>B17</f>
        <v>46</v>
      </c>
      <c r="D17" s="75"/>
      <c r="E17" s="54"/>
      <c r="F17" s="81">
        <v>1</v>
      </c>
      <c r="G17" s="41">
        <v>1</v>
      </c>
      <c r="H17" s="75">
        <v>1</v>
      </c>
      <c r="I17" s="75">
        <v>1</v>
      </c>
      <c r="J17" s="75"/>
      <c r="K17" s="75"/>
      <c r="L17" s="54"/>
      <c r="M17" s="75">
        <v>1</v>
      </c>
      <c r="N17" s="75">
        <v>1</v>
      </c>
      <c r="O17" s="75">
        <v>1</v>
      </c>
      <c r="P17" s="75">
        <v>1</v>
      </c>
      <c r="Q17" s="75">
        <v>1</v>
      </c>
      <c r="R17" s="75">
        <v>1</v>
      </c>
      <c r="S17" s="75">
        <v>1</v>
      </c>
      <c r="T17" s="75"/>
      <c r="U17" s="75">
        <v>1</v>
      </c>
      <c r="V17" s="75">
        <v>1</v>
      </c>
    </row>
    <row r="18" spans="1:22" x14ac:dyDescent="0.3">
      <c r="A18" s="80" t="s">
        <v>29</v>
      </c>
      <c r="B18" s="194">
        <f>SUM(D18:U18)</f>
        <v>0</v>
      </c>
      <c r="C18" s="25">
        <f>B18</f>
        <v>0</v>
      </c>
      <c r="D18" s="75"/>
      <c r="E18" s="54"/>
      <c r="F18" s="75"/>
      <c r="G18" s="75"/>
      <c r="H18" s="75"/>
      <c r="I18" s="75"/>
      <c r="J18" s="75"/>
      <c r="K18" s="75"/>
      <c r="L18" s="54"/>
      <c r="M18" s="75"/>
      <c r="N18" s="75"/>
      <c r="O18" s="75"/>
      <c r="P18" s="75"/>
      <c r="Q18" s="75"/>
      <c r="R18" s="75"/>
      <c r="S18" s="75"/>
      <c r="T18" s="75"/>
      <c r="U18" s="75"/>
      <c r="V18" s="75"/>
    </row>
    <row r="19" spans="1:22" x14ac:dyDescent="0.3">
      <c r="A19" s="80" t="s">
        <v>30</v>
      </c>
      <c r="B19" s="194">
        <f>B17+B18</f>
        <v>46</v>
      </c>
      <c r="C19" s="25">
        <f>C17+C18</f>
        <v>46</v>
      </c>
      <c r="D19" s="75"/>
      <c r="E19" s="54"/>
      <c r="F19" s="75"/>
      <c r="G19" s="75"/>
      <c r="H19" s="75"/>
      <c r="I19" s="75"/>
      <c r="J19" s="75"/>
      <c r="K19" s="75"/>
      <c r="L19" s="54"/>
      <c r="M19" s="75"/>
      <c r="N19" s="75"/>
      <c r="O19" s="75"/>
      <c r="P19" s="75"/>
      <c r="Q19" s="75"/>
      <c r="R19" s="75"/>
      <c r="S19" s="75"/>
      <c r="T19" s="75"/>
      <c r="U19" s="75"/>
      <c r="V19" s="75"/>
    </row>
    <row r="20" spans="1:22" x14ac:dyDescent="0.3">
      <c r="A20" s="80" t="s">
        <v>31</v>
      </c>
      <c r="B20" s="194">
        <f>SUM(D20:U20)+11</f>
        <v>17</v>
      </c>
      <c r="C20" s="25">
        <f>B20</f>
        <v>17</v>
      </c>
      <c r="D20" s="75"/>
      <c r="E20" s="54"/>
      <c r="F20" s="75"/>
      <c r="G20" s="75"/>
      <c r="H20" s="75">
        <v>1</v>
      </c>
      <c r="I20" s="75"/>
      <c r="J20" s="75"/>
      <c r="K20" s="75"/>
      <c r="L20" s="54"/>
      <c r="M20" s="75"/>
      <c r="N20" s="75">
        <v>1</v>
      </c>
      <c r="O20" s="75"/>
      <c r="P20" s="75">
        <v>1</v>
      </c>
      <c r="Q20" s="75"/>
      <c r="R20" s="75">
        <v>1</v>
      </c>
      <c r="S20" s="75"/>
      <c r="T20" s="75"/>
      <c r="U20" s="75">
        <v>2</v>
      </c>
      <c r="V20" s="75"/>
    </row>
    <row r="21" spans="1:22" ht="17" thickBot="1" x14ac:dyDescent="0.35">
      <c r="A21" s="82" t="s">
        <v>32</v>
      </c>
      <c r="B21" s="194">
        <f>SUM(D21:U21)+57</f>
        <v>89</v>
      </c>
      <c r="C21" s="26">
        <f>B21</f>
        <v>89</v>
      </c>
      <c r="D21" s="78"/>
      <c r="E21" s="79"/>
      <c r="F21" s="78"/>
      <c r="G21" s="78"/>
      <c r="H21" s="78">
        <v>5</v>
      </c>
      <c r="I21" s="78"/>
      <c r="J21" s="78"/>
      <c r="K21" s="78"/>
      <c r="L21" s="79"/>
      <c r="M21" s="78"/>
      <c r="N21" s="78">
        <v>5</v>
      </c>
      <c r="O21" s="78"/>
      <c r="P21" s="78">
        <v>5</v>
      </c>
      <c r="Q21" s="78"/>
      <c r="R21" s="78">
        <v>5</v>
      </c>
      <c r="S21" s="78"/>
      <c r="T21" s="78"/>
      <c r="U21" s="78">
        <v>12</v>
      </c>
      <c r="V21" s="78"/>
    </row>
    <row r="22" spans="1:22" ht="21.1" x14ac:dyDescent="0.35">
      <c r="A22" s="66" t="s">
        <v>321</v>
      </c>
      <c r="B22" s="194"/>
      <c r="C22" s="27"/>
      <c r="D22" s="75"/>
      <c r="E22" s="54"/>
      <c r="F22" s="75"/>
      <c r="G22" s="75"/>
      <c r="H22" s="75"/>
      <c r="I22" s="75">
        <v>14</v>
      </c>
      <c r="J22" s="75" t="s">
        <v>638</v>
      </c>
      <c r="K22" s="75" t="s">
        <v>638</v>
      </c>
      <c r="L22" s="54"/>
      <c r="M22" s="75" t="s">
        <v>638</v>
      </c>
      <c r="N22" s="75"/>
      <c r="O22" s="83"/>
      <c r="P22" s="83" t="s">
        <v>638</v>
      </c>
      <c r="Q22" s="83" t="s">
        <v>638</v>
      </c>
      <c r="R22" s="83"/>
      <c r="S22" s="83">
        <v>11</v>
      </c>
      <c r="T22" s="83" t="s">
        <v>638</v>
      </c>
      <c r="U22" s="83"/>
      <c r="V22" s="83"/>
    </row>
    <row r="23" spans="1:22" x14ac:dyDescent="0.3">
      <c r="A23" s="72" t="s">
        <v>28</v>
      </c>
      <c r="B23" s="194">
        <f>SUM(D23:U23)+10</f>
        <v>18</v>
      </c>
      <c r="C23" s="25">
        <f>B23</f>
        <v>18</v>
      </c>
      <c r="D23" s="75"/>
      <c r="E23" s="54"/>
      <c r="F23" s="75"/>
      <c r="G23" s="75"/>
      <c r="H23" s="75"/>
      <c r="I23" s="75">
        <v>1</v>
      </c>
      <c r="J23" s="75">
        <v>1</v>
      </c>
      <c r="K23" s="75">
        <v>1</v>
      </c>
      <c r="L23" s="54"/>
      <c r="M23" s="75">
        <v>1</v>
      </c>
      <c r="N23" s="75"/>
      <c r="O23" s="75"/>
      <c r="P23" s="75">
        <v>1</v>
      </c>
      <c r="Q23" s="75">
        <v>1</v>
      </c>
      <c r="R23" s="75"/>
      <c r="S23" s="75">
        <v>1</v>
      </c>
      <c r="T23" s="75">
        <v>1</v>
      </c>
      <c r="U23" s="75"/>
      <c r="V23" s="75"/>
    </row>
    <row r="24" spans="1:22" x14ac:dyDescent="0.3">
      <c r="A24" s="72" t="s">
        <v>29</v>
      </c>
      <c r="B24" s="194">
        <f>SUM(D24:U24)+1</f>
        <v>1</v>
      </c>
      <c r="C24" s="25">
        <f>B24</f>
        <v>1</v>
      </c>
      <c r="D24" s="75"/>
      <c r="E24" s="54"/>
      <c r="F24" s="75"/>
      <c r="G24" s="75"/>
      <c r="H24" s="75"/>
      <c r="I24" s="75"/>
      <c r="J24" s="75"/>
      <c r="K24" s="75"/>
      <c r="L24" s="54"/>
      <c r="M24" s="75"/>
      <c r="N24" s="75"/>
      <c r="O24" s="75"/>
      <c r="P24" s="75"/>
      <c r="Q24" s="75"/>
      <c r="R24" s="75"/>
      <c r="S24" s="75"/>
      <c r="T24" s="75"/>
      <c r="U24" s="75"/>
      <c r="V24" s="75"/>
    </row>
    <row r="25" spans="1:22" x14ac:dyDescent="0.3">
      <c r="A25" s="72" t="s">
        <v>30</v>
      </c>
      <c r="B25" s="194">
        <f>B23+B24</f>
        <v>19</v>
      </c>
      <c r="C25" s="25">
        <f>C23+C24</f>
        <v>19</v>
      </c>
      <c r="D25" s="75"/>
      <c r="E25" s="54"/>
      <c r="F25" s="75"/>
      <c r="G25" s="75"/>
      <c r="H25" s="75"/>
      <c r="I25" s="75"/>
      <c r="J25" s="75"/>
      <c r="K25" s="75"/>
      <c r="L25" s="54"/>
      <c r="M25" s="75"/>
      <c r="N25" s="75"/>
      <c r="O25" s="75"/>
      <c r="P25" s="75"/>
      <c r="Q25" s="75"/>
      <c r="R25" s="75"/>
      <c r="S25" s="75"/>
      <c r="T25" s="75"/>
      <c r="U25" s="75"/>
      <c r="V25" s="75"/>
    </row>
    <row r="26" spans="1:22" x14ac:dyDescent="0.3">
      <c r="A26" s="72" t="s">
        <v>31</v>
      </c>
      <c r="B26" s="194">
        <f>SUM(D26:U26)+5</f>
        <v>9</v>
      </c>
      <c r="C26" s="25">
        <f>B26</f>
        <v>9</v>
      </c>
      <c r="D26" s="75"/>
      <c r="E26" s="54"/>
      <c r="F26" s="75"/>
      <c r="G26" s="75"/>
      <c r="H26" s="75"/>
      <c r="I26" s="75"/>
      <c r="J26" s="75">
        <v>1</v>
      </c>
      <c r="K26" s="75">
        <v>1</v>
      </c>
      <c r="L26" s="54"/>
      <c r="M26" s="75"/>
      <c r="N26" s="75"/>
      <c r="O26" s="75"/>
      <c r="P26" s="75"/>
      <c r="Q26" s="75">
        <v>1</v>
      </c>
      <c r="R26" s="75"/>
      <c r="S26" s="75"/>
      <c r="T26" s="75">
        <v>1</v>
      </c>
      <c r="U26" s="75"/>
      <c r="V26" s="75"/>
    </row>
    <row r="27" spans="1:22" ht="17" thickBot="1" x14ac:dyDescent="0.35">
      <c r="A27" s="76" t="s">
        <v>32</v>
      </c>
      <c r="B27" s="194">
        <f>SUM(D27:U27)+27</f>
        <v>47</v>
      </c>
      <c r="C27" s="26">
        <f>B27</f>
        <v>47</v>
      </c>
      <c r="D27" s="78"/>
      <c r="E27" s="79"/>
      <c r="F27" s="78"/>
      <c r="G27" s="78"/>
      <c r="H27" s="78"/>
      <c r="I27" s="78"/>
      <c r="J27" s="78">
        <v>5</v>
      </c>
      <c r="K27" s="78">
        <v>5</v>
      </c>
      <c r="L27" s="79"/>
      <c r="M27" s="78"/>
      <c r="N27" s="78"/>
      <c r="O27" s="78"/>
      <c r="P27" s="78"/>
      <c r="Q27" s="78">
        <v>5</v>
      </c>
      <c r="R27" s="78"/>
      <c r="S27" s="78"/>
      <c r="T27" s="78">
        <v>5</v>
      </c>
      <c r="U27" s="78"/>
      <c r="V27" s="78"/>
    </row>
    <row r="28" spans="1:22" ht="21.1" x14ac:dyDescent="0.35">
      <c r="A28" s="48" t="s">
        <v>326</v>
      </c>
      <c r="B28" s="194"/>
      <c r="C28" s="27"/>
      <c r="D28" s="75">
        <v>15</v>
      </c>
      <c r="E28" s="54"/>
      <c r="F28" s="75">
        <v>13</v>
      </c>
      <c r="G28" s="75">
        <v>13</v>
      </c>
      <c r="H28" s="75">
        <v>13</v>
      </c>
      <c r="I28" s="75">
        <v>13</v>
      </c>
      <c r="J28" s="75">
        <v>15</v>
      </c>
      <c r="K28" s="75">
        <v>15</v>
      </c>
      <c r="L28" s="54"/>
      <c r="M28" s="75" t="s">
        <v>550</v>
      </c>
      <c r="N28" s="75">
        <v>13</v>
      </c>
      <c r="O28" s="75">
        <v>13</v>
      </c>
      <c r="P28" s="75">
        <v>13</v>
      </c>
      <c r="Q28" s="75" t="s">
        <v>550</v>
      </c>
      <c r="R28" s="75">
        <v>13</v>
      </c>
      <c r="S28" s="75">
        <v>13</v>
      </c>
      <c r="T28" s="75">
        <v>15</v>
      </c>
      <c r="U28" s="75" t="s">
        <v>734</v>
      </c>
      <c r="V28" s="75">
        <v>13</v>
      </c>
    </row>
    <row r="29" spans="1:22" x14ac:dyDescent="0.3">
      <c r="A29" s="80" t="s">
        <v>28</v>
      </c>
      <c r="B29" s="194">
        <f>SUM(D29:U29)+18</f>
        <v>34</v>
      </c>
      <c r="C29" s="25">
        <f>B29</f>
        <v>34</v>
      </c>
      <c r="D29" s="75">
        <v>1</v>
      </c>
      <c r="E29" s="54"/>
      <c r="F29" s="75">
        <v>1</v>
      </c>
      <c r="G29" s="75">
        <v>1</v>
      </c>
      <c r="H29" s="75">
        <v>1</v>
      </c>
      <c r="I29" s="75">
        <v>1</v>
      </c>
      <c r="J29" s="75">
        <v>1</v>
      </c>
      <c r="K29" s="75">
        <v>1</v>
      </c>
      <c r="L29" s="54"/>
      <c r="M29" s="75">
        <v>1</v>
      </c>
      <c r="N29" s="75">
        <v>1</v>
      </c>
      <c r="O29" s="75">
        <v>1</v>
      </c>
      <c r="P29" s="75">
        <v>1</v>
      </c>
      <c r="Q29" s="75">
        <v>1</v>
      </c>
      <c r="R29" s="75">
        <v>1</v>
      </c>
      <c r="S29" s="75">
        <v>1</v>
      </c>
      <c r="T29" s="75">
        <v>1</v>
      </c>
      <c r="U29" s="75">
        <v>1</v>
      </c>
      <c r="V29" s="75">
        <v>1</v>
      </c>
    </row>
    <row r="30" spans="1:22" x14ac:dyDescent="0.3">
      <c r="A30" s="80" t="s">
        <v>29</v>
      </c>
      <c r="B30" s="194">
        <f>SUM(D30:U30)</f>
        <v>0</v>
      </c>
      <c r="C30" s="25">
        <f>B30</f>
        <v>0</v>
      </c>
      <c r="D30" s="75"/>
      <c r="E30" s="54"/>
      <c r="F30" s="75"/>
      <c r="G30" s="75"/>
      <c r="H30" s="75"/>
      <c r="I30" s="75"/>
      <c r="J30" s="75"/>
      <c r="K30" s="75"/>
      <c r="L30" s="54"/>
      <c r="M30" s="75"/>
      <c r="N30" s="75"/>
      <c r="O30" s="75"/>
      <c r="P30" s="75"/>
      <c r="Q30" s="75"/>
      <c r="R30" s="75"/>
      <c r="S30" s="75"/>
      <c r="T30" s="75"/>
      <c r="U30" s="75"/>
      <c r="V30" s="75"/>
    </row>
    <row r="31" spans="1:22" x14ac:dyDescent="0.3">
      <c r="A31" s="80" t="s">
        <v>30</v>
      </c>
      <c r="B31" s="194">
        <f>B29+B30</f>
        <v>34</v>
      </c>
      <c r="C31" s="25">
        <f>C29+C30</f>
        <v>34</v>
      </c>
      <c r="D31" s="75"/>
      <c r="E31" s="54"/>
      <c r="F31" s="75"/>
      <c r="G31" s="75"/>
      <c r="H31" s="75"/>
      <c r="I31" s="75"/>
      <c r="J31" s="75"/>
      <c r="K31" s="75"/>
      <c r="L31" s="54"/>
      <c r="M31" s="75"/>
      <c r="N31" s="75"/>
      <c r="O31" s="75"/>
      <c r="P31" s="75"/>
      <c r="Q31" s="75"/>
      <c r="R31" s="75"/>
      <c r="S31" s="75"/>
      <c r="T31" s="75"/>
      <c r="U31" s="75"/>
      <c r="V31" s="75"/>
    </row>
    <row r="32" spans="1:22" x14ac:dyDescent="0.3">
      <c r="A32" s="80" t="s">
        <v>31</v>
      </c>
      <c r="B32" s="194">
        <f>SUM(D32:U32)+6</f>
        <v>14</v>
      </c>
      <c r="C32" s="25">
        <f>B32</f>
        <v>14</v>
      </c>
      <c r="D32" s="75"/>
      <c r="E32" s="54"/>
      <c r="F32" s="75"/>
      <c r="G32" s="75">
        <v>1</v>
      </c>
      <c r="H32" s="75">
        <v>1</v>
      </c>
      <c r="I32" s="75"/>
      <c r="J32" s="75">
        <v>2</v>
      </c>
      <c r="K32" s="75"/>
      <c r="L32" s="54"/>
      <c r="M32" s="75">
        <v>1</v>
      </c>
      <c r="N32" s="75"/>
      <c r="O32" s="75">
        <v>1</v>
      </c>
      <c r="P32" s="75">
        <v>1</v>
      </c>
      <c r="Q32" s="75"/>
      <c r="R32" s="75">
        <v>1</v>
      </c>
      <c r="S32" s="75"/>
      <c r="T32" s="75"/>
      <c r="U32" s="75"/>
      <c r="V32" s="75"/>
    </row>
    <row r="33" spans="1:22" ht="17" thickBot="1" x14ac:dyDescent="0.35">
      <c r="A33" s="82" t="s">
        <v>32</v>
      </c>
      <c r="B33" s="194">
        <f>SUM(D33:U33)+32</f>
        <v>72</v>
      </c>
      <c r="C33" s="26">
        <f>B33</f>
        <v>72</v>
      </c>
      <c r="D33" s="78"/>
      <c r="E33" s="79"/>
      <c r="F33" s="78"/>
      <c r="G33" s="78">
        <v>5</v>
      </c>
      <c r="H33" s="78">
        <v>5</v>
      </c>
      <c r="I33" s="78"/>
      <c r="J33" s="78">
        <v>10</v>
      </c>
      <c r="K33" s="78"/>
      <c r="L33" s="79"/>
      <c r="M33" s="78">
        <v>5</v>
      </c>
      <c r="N33" s="78"/>
      <c r="O33" s="78">
        <v>5</v>
      </c>
      <c r="P33" s="78">
        <v>5</v>
      </c>
      <c r="Q33" s="78"/>
      <c r="R33" s="78">
        <v>5</v>
      </c>
      <c r="S33" s="78"/>
      <c r="T33" s="78"/>
      <c r="U33" s="78"/>
      <c r="V33" s="78"/>
    </row>
    <row r="34" spans="1:22" ht="21.1" x14ac:dyDescent="0.35">
      <c r="A34" s="48" t="s">
        <v>322</v>
      </c>
      <c r="B34" s="194"/>
      <c r="C34" s="27"/>
      <c r="D34" s="75" t="s">
        <v>628</v>
      </c>
      <c r="E34" s="54"/>
      <c r="F34" s="75"/>
      <c r="G34" s="75"/>
      <c r="H34" s="75"/>
      <c r="I34" s="75"/>
      <c r="J34" s="75"/>
      <c r="K34" s="75"/>
      <c r="L34" s="54"/>
      <c r="M34" s="75"/>
      <c r="N34" s="75" t="s">
        <v>551</v>
      </c>
      <c r="O34" s="75"/>
      <c r="P34" s="75"/>
      <c r="Q34" s="75"/>
      <c r="R34" s="75"/>
      <c r="S34" s="75"/>
      <c r="T34" s="75"/>
      <c r="U34" s="75"/>
      <c r="V34" s="75"/>
    </row>
    <row r="35" spans="1:22" x14ac:dyDescent="0.3">
      <c r="A35" s="80" t="s">
        <v>28</v>
      </c>
      <c r="B35" s="194">
        <f>SUM(D35:U35)+2</f>
        <v>3</v>
      </c>
      <c r="C35" s="25">
        <f>B35</f>
        <v>3</v>
      </c>
      <c r="D35" s="75">
        <v>1</v>
      </c>
      <c r="E35" s="54"/>
      <c r="F35" s="75"/>
      <c r="G35" s="75"/>
      <c r="H35" s="75"/>
      <c r="I35" s="75"/>
      <c r="J35" s="75"/>
      <c r="K35" s="75"/>
      <c r="L35" s="54"/>
      <c r="M35" s="75"/>
      <c r="N35" s="75"/>
      <c r="O35" s="75"/>
      <c r="P35" s="75"/>
      <c r="Q35" s="75"/>
      <c r="R35" s="75"/>
      <c r="S35" s="75"/>
      <c r="T35" s="75"/>
      <c r="U35" s="75"/>
      <c r="V35" s="75"/>
    </row>
    <row r="36" spans="1:22" x14ac:dyDescent="0.3">
      <c r="A36" s="80" t="s">
        <v>29</v>
      </c>
      <c r="B36" s="194">
        <f>SUM(D36:U36)+4</f>
        <v>5</v>
      </c>
      <c r="C36" s="25">
        <f>B36</f>
        <v>5</v>
      </c>
      <c r="D36" s="75"/>
      <c r="E36" s="54"/>
      <c r="F36" s="75"/>
      <c r="G36" s="75"/>
      <c r="H36" s="75"/>
      <c r="I36" s="75"/>
      <c r="J36" s="75"/>
      <c r="K36" s="75"/>
      <c r="L36" s="54"/>
      <c r="M36" s="75"/>
      <c r="N36" s="75">
        <v>1</v>
      </c>
      <c r="O36" s="75"/>
      <c r="P36" s="75"/>
      <c r="Q36" s="75"/>
      <c r="R36" s="75"/>
      <c r="S36" s="75"/>
      <c r="T36" s="75"/>
      <c r="U36" s="75"/>
      <c r="V36" s="75"/>
    </row>
    <row r="37" spans="1:22" x14ac:dyDescent="0.3">
      <c r="A37" s="80" t="s">
        <v>30</v>
      </c>
      <c r="B37" s="194">
        <f>B35+B36</f>
        <v>8</v>
      </c>
      <c r="C37" s="25">
        <f>C35+C36</f>
        <v>8</v>
      </c>
      <c r="D37" s="75"/>
      <c r="E37" s="54"/>
      <c r="F37" s="75"/>
      <c r="G37" s="75"/>
      <c r="H37" s="75"/>
      <c r="I37" s="75"/>
      <c r="J37" s="75"/>
      <c r="K37" s="75"/>
      <c r="L37" s="54"/>
      <c r="M37" s="75"/>
      <c r="N37" s="75"/>
      <c r="O37" s="75"/>
      <c r="P37" s="75"/>
      <c r="Q37" s="75"/>
      <c r="R37" s="75"/>
      <c r="S37" s="75"/>
      <c r="T37" s="75"/>
      <c r="U37" s="75"/>
      <c r="V37" s="75"/>
    </row>
    <row r="38" spans="1:22" x14ac:dyDescent="0.3">
      <c r="A38" s="80" t="s">
        <v>31</v>
      </c>
      <c r="B38" s="194">
        <f>SUM(D38:U38)+3</f>
        <v>4</v>
      </c>
      <c r="C38" s="25">
        <f>B38</f>
        <v>4</v>
      </c>
      <c r="D38" s="75"/>
      <c r="E38" s="54"/>
      <c r="F38" s="75"/>
      <c r="G38" s="75"/>
      <c r="H38" s="75"/>
      <c r="I38" s="75"/>
      <c r="J38" s="75"/>
      <c r="K38" s="75"/>
      <c r="L38" s="54"/>
      <c r="M38" s="75"/>
      <c r="N38" s="75">
        <v>1</v>
      </c>
      <c r="O38" s="75"/>
      <c r="P38" s="75"/>
      <c r="Q38" s="75"/>
      <c r="R38" s="75"/>
      <c r="S38" s="75"/>
      <c r="T38" s="75"/>
      <c r="U38" s="75"/>
      <c r="V38" s="75"/>
    </row>
    <row r="39" spans="1:22" ht="17" thickBot="1" x14ac:dyDescent="0.35">
      <c r="A39" s="82" t="s">
        <v>32</v>
      </c>
      <c r="B39" s="194">
        <f>SUM(D39:U39)+15</f>
        <v>20</v>
      </c>
      <c r="C39" s="26">
        <f>B39</f>
        <v>20</v>
      </c>
      <c r="D39" s="78"/>
      <c r="E39" s="79"/>
      <c r="F39" s="78"/>
      <c r="G39" s="78"/>
      <c r="H39" s="78"/>
      <c r="I39" s="78"/>
      <c r="J39" s="78"/>
      <c r="K39" s="78"/>
      <c r="L39" s="79"/>
      <c r="M39" s="78"/>
      <c r="N39" s="78">
        <v>5</v>
      </c>
      <c r="O39" s="78"/>
      <c r="P39" s="78"/>
      <c r="Q39" s="78"/>
      <c r="R39" s="78"/>
      <c r="S39" s="75"/>
      <c r="T39" s="75"/>
      <c r="U39" s="75"/>
      <c r="V39" s="75"/>
    </row>
    <row r="40" spans="1:22" ht="21.1" x14ac:dyDescent="0.35">
      <c r="A40" s="48" t="s">
        <v>323</v>
      </c>
      <c r="B40" s="194"/>
      <c r="C40" s="27"/>
      <c r="D40" s="75">
        <v>11</v>
      </c>
      <c r="E40" s="54"/>
      <c r="F40" s="75" t="s">
        <v>551</v>
      </c>
      <c r="G40" s="75"/>
      <c r="H40" s="75" t="s">
        <v>551</v>
      </c>
      <c r="I40" s="75"/>
      <c r="J40" s="75"/>
      <c r="K40" s="75" t="s">
        <v>628</v>
      </c>
      <c r="L40" s="54"/>
      <c r="M40" s="75"/>
      <c r="N40" s="75"/>
      <c r="O40" s="75" t="s">
        <v>648</v>
      </c>
      <c r="P40" s="75"/>
      <c r="Q40" s="75"/>
      <c r="R40" s="75" t="s">
        <v>551</v>
      </c>
      <c r="S40" s="83"/>
      <c r="T40" s="83"/>
      <c r="U40" s="83">
        <v>11</v>
      </c>
      <c r="V40" s="83" t="s">
        <v>628</v>
      </c>
    </row>
    <row r="41" spans="1:22" x14ac:dyDescent="0.3">
      <c r="A41" s="80" t="s">
        <v>28</v>
      </c>
      <c r="B41" s="194">
        <f>SUM(D41:U41)+13</f>
        <v>17</v>
      </c>
      <c r="C41" s="25">
        <f>B41</f>
        <v>17</v>
      </c>
      <c r="D41" s="75">
        <v>1</v>
      </c>
      <c r="E41" s="54"/>
      <c r="F41" s="75"/>
      <c r="G41" s="75"/>
      <c r="H41" s="75"/>
      <c r="I41" s="75"/>
      <c r="J41" s="75"/>
      <c r="K41" s="75">
        <v>1</v>
      </c>
      <c r="L41" s="54"/>
      <c r="M41" s="75"/>
      <c r="N41" s="75"/>
      <c r="O41" s="75">
        <v>1</v>
      </c>
      <c r="P41" s="75"/>
      <c r="Q41" s="75"/>
      <c r="R41" s="75"/>
      <c r="S41" s="75"/>
      <c r="T41" s="75"/>
      <c r="U41" s="75">
        <v>1</v>
      </c>
      <c r="V41" s="75">
        <v>1</v>
      </c>
    </row>
    <row r="42" spans="1:22" x14ac:dyDescent="0.3">
      <c r="A42" s="80" t="s">
        <v>29</v>
      </c>
      <c r="B42" s="194">
        <f>SUM(D42:U42)+1</f>
        <v>4</v>
      </c>
      <c r="C42" s="25">
        <f>B42</f>
        <v>4</v>
      </c>
      <c r="D42" s="75"/>
      <c r="E42" s="54"/>
      <c r="F42" s="75">
        <v>1</v>
      </c>
      <c r="G42" s="75"/>
      <c r="H42" s="75">
        <v>1</v>
      </c>
      <c r="I42" s="75"/>
      <c r="J42" s="75"/>
      <c r="K42" s="75"/>
      <c r="L42" s="54"/>
      <c r="M42" s="75"/>
      <c r="N42" s="75"/>
      <c r="O42" s="75"/>
      <c r="P42" s="75"/>
      <c r="Q42" s="75"/>
      <c r="R42" s="75">
        <v>1</v>
      </c>
      <c r="S42" s="75"/>
      <c r="T42" s="75"/>
      <c r="U42" s="75"/>
      <c r="V42" s="75"/>
    </row>
    <row r="43" spans="1:22" x14ac:dyDescent="0.3">
      <c r="A43" s="80" t="s">
        <v>30</v>
      </c>
      <c r="B43" s="194">
        <f>B41+B42</f>
        <v>21</v>
      </c>
      <c r="C43" s="25">
        <f>C41+C42</f>
        <v>21</v>
      </c>
      <c r="D43" s="75"/>
      <c r="E43" s="54"/>
      <c r="F43" s="75"/>
      <c r="G43" s="75"/>
      <c r="H43" s="75"/>
      <c r="I43" s="75"/>
      <c r="J43" s="75"/>
      <c r="K43" s="75"/>
      <c r="L43" s="54"/>
      <c r="M43" s="75"/>
      <c r="N43" s="75"/>
      <c r="O43" s="75"/>
      <c r="P43" s="75"/>
      <c r="Q43" s="75"/>
      <c r="R43" s="75"/>
      <c r="S43" s="75"/>
      <c r="T43" s="75"/>
      <c r="U43" s="75"/>
      <c r="V43" s="75"/>
    </row>
    <row r="44" spans="1:22" x14ac:dyDescent="0.3">
      <c r="A44" s="80" t="s">
        <v>31</v>
      </c>
      <c r="B44" s="194">
        <f>SUM(D44:U44)+10</f>
        <v>13</v>
      </c>
      <c r="C44" s="25">
        <f>B44</f>
        <v>13</v>
      </c>
      <c r="D44" s="75"/>
      <c r="E44" s="54"/>
      <c r="F44" s="75"/>
      <c r="G44" s="75"/>
      <c r="H44" s="75"/>
      <c r="I44" s="75"/>
      <c r="J44" s="75"/>
      <c r="K44" s="75"/>
      <c r="L44" s="54"/>
      <c r="M44" s="75"/>
      <c r="N44" s="75"/>
      <c r="O44" s="75">
        <v>1</v>
      </c>
      <c r="P44" s="75"/>
      <c r="Q44" s="75"/>
      <c r="R44" s="75"/>
      <c r="S44" s="75"/>
      <c r="T44" s="75"/>
      <c r="U44" s="75">
        <v>2</v>
      </c>
      <c r="V44" s="75"/>
    </row>
    <row r="45" spans="1:22" ht="17" thickBot="1" x14ac:dyDescent="0.35">
      <c r="A45" s="82" t="s">
        <v>32</v>
      </c>
      <c r="B45" s="194">
        <f>SUM(D45:U45)+54</f>
        <v>69</v>
      </c>
      <c r="C45" s="26">
        <f>B45</f>
        <v>69</v>
      </c>
      <c r="D45" s="78"/>
      <c r="E45" s="79"/>
      <c r="F45" s="78"/>
      <c r="G45" s="78"/>
      <c r="H45" s="78"/>
      <c r="I45" s="78"/>
      <c r="J45" s="78"/>
      <c r="K45" s="78"/>
      <c r="L45" s="79"/>
      <c r="M45" s="78"/>
      <c r="N45" s="78"/>
      <c r="O45" s="78">
        <v>5</v>
      </c>
      <c r="P45" s="78"/>
      <c r="Q45" s="78"/>
      <c r="R45" s="78"/>
      <c r="S45" s="75"/>
      <c r="T45" s="75"/>
      <c r="U45" s="75">
        <v>10</v>
      </c>
      <c r="V45" s="75"/>
    </row>
    <row r="46" spans="1:22" ht="21.1" x14ac:dyDescent="0.35">
      <c r="A46" s="48" t="s">
        <v>324</v>
      </c>
      <c r="B46" s="194"/>
      <c r="C46" s="27"/>
      <c r="D46" s="75" t="s">
        <v>551</v>
      </c>
      <c r="E46" s="54"/>
      <c r="F46" s="75"/>
      <c r="G46" s="75" t="s">
        <v>551</v>
      </c>
      <c r="H46" s="75" t="s">
        <v>551</v>
      </c>
      <c r="I46" s="75" t="s">
        <v>621</v>
      </c>
      <c r="J46" s="75"/>
      <c r="K46" s="75"/>
      <c r="L46" s="54"/>
      <c r="M46" s="75"/>
      <c r="N46" s="75"/>
      <c r="O46" s="75"/>
      <c r="P46" s="75"/>
      <c r="Q46" s="75"/>
      <c r="R46" s="75"/>
      <c r="S46" s="83"/>
      <c r="T46" s="83"/>
      <c r="U46" s="83"/>
      <c r="V46" s="83"/>
    </row>
    <row r="47" spans="1:22" x14ac:dyDescent="0.3">
      <c r="A47" s="80" t="s">
        <v>28</v>
      </c>
      <c r="B47" s="194">
        <f>SUM(D47:U47)+10</f>
        <v>10</v>
      </c>
      <c r="C47" s="25">
        <f>B47</f>
        <v>10</v>
      </c>
      <c r="D47" s="75"/>
      <c r="E47" s="54"/>
      <c r="F47" s="75"/>
      <c r="G47" s="75"/>
      <c r="H47" s="75"/>
      <c r="I47" s="75"/>
      <c r="J47" s="75"/>
      <c r="K47" s="75"/>
      <c r="L47" s="54"/>
      <c r="M47" s="75"/>
      <c r="N47" s="75"/>
      <c r="O47" s="75"/>
      <c r="P47" s="75"/>
      <c r="Q47" s="75"/>
      <c r="R47" s="75"/>
      <c r="S47" s="75"/>
      <c r="T47" s="75"/>
      <c r="U47" s="75"/>
      <c r="V47" s="75"/>
    </row>
    <row r="48" spans="1:22" x14ac:dyDescent="0.3">
      <c r="A48" s="80" t="s">
        <v>29</v>
      </c>
      <c r="B48" s="194">
        <f>SUM(D48:U48)+7</f>
        <v>10</v>
      </c>
      <c r="C48" s="25">
        <f>B48</f>
        <v>10</v>
      </c>
      <c r="D48" s="75">
        <v>1</v>
      </c>
      <c r="E48" s="54"/>
      <c r="F48" s="75"/>
      <c r="G48" s="75">
        <v>1</v>
      </c>
      <c r="H48" s="75">
        <v>1</v>
      </c>
      <c r="I48" s="75"/>
      <c r="J48" s="75"/>
      <c r="K48" s="75"/>
      <c r="L48" s="54"/>
      <c r="M48" s="75"/>
      <c r="N48" s="75"/>
      <c r="O48" s="75"/>
      <c r="P48" s="75"/>
      <c r="Q48" s="75"/>
      <c r="R48" s="75"/>
      <c r="S48" s="75"/>
      <c r="T48" s="75"/>
      <c r="U48" s="75"/>
      <c r="V48" s="75"/>
    </row>
    <row r="49" spans="1:22" x14ac:dyDescent="0.3">
      <c r="A49" s="80" t="s">
        <v>30</v>
      </c>
      <c r="B49" s="194">
        <f>B47+B48</f>
        <v>20</v>
      </c>
      <c r="C49" s="25">
        <f>C47+C48</f>
        <v>20</v>
      </c>
      <c r="D49" s="75"/>
      <c r="E49" s="54"/>
      <c r="F49" s="75"/>
      <c r="G49" s="75"/>
      <c r="H49" s="75"/>
      <c r="I49" s="75"/>
      <c r="J49" s="75"/>
      <c r="K49" s="75"/>
      <c r="L49" s="54"/>
      <c r="M49" s="75"/>
      <c r="N49" s="75"/>
      <c r="O49" s="75"/>
      <c r="P49" s="75"/>
      <c r="Q49" s="75"/>
      <c r="R49" s="75"/>
      <c r="S49" s="75"/>
      <c r="T49" s="75"/>
      <c r="U49" s="75"/>
      <c r="V49" s="75"/>
    </row>
    <row r="50" spans="1:22" x14ac:dyDescent="0.3">
      <c r="A50" s="80" t="s">
        <v>31</v>
      </c>
      <c r="B50" s="194">
        <f>SUM(D50:U50)</f>
        <v>0</v>
      </c>
      <c r="C50" s="25">
        <f>B50</f>
        <v>0</v>
      </c>
      <c r="D50" s="75"/>
      <c r="E50" s="54"/>
      <c r="F50" s="75"/>
      <c r="G50" s="75"/>
      <c r="H50" s="75"/>
      <c r="I50" s="75"/>
      <c r="J50" s="75"/>
      <c r="K50" s="75"/>
      <c r="L50" s="54"/>
      <c r="M50" s="75"/>
      <c r="N50" s="75"/>
      <c r="O50" s="75"/>
      <c r="P50" s="75"/>
      <c r="Q50" s="75"/>
      <c r="R50" s="75"/>
      <c r="S50" s="75"/>
      <c r="T50" s="75"/>
      <c r="U50" s="75"/>
      <c r="V50" s="75"/>
    </row>
    <row r="51" spans="1:22" ht="17" thickBot="1" x14ac:dyDescent="0.35">
      <c r="A51" s="82" t="s">
        <v>32</v>
      </c>
      <c r="B51" s="194">
        <f>SUM(D51:U51)+17</f>
        <v>17</v>
      </c>
      <c r="C51" s="26">
        <f>B51</f>
        <v>17</v>
      </c>
      <c r="D51" s="78"/>
      <c r="E51" s="79"/>
      <c r="F51" s="78"/>
      <c r="G51" s="78"/>
      <c r="H51" s="78"/>
      <c r="I51" s="78"/>
      <c r="J51" s="78"/>
      <c r="K51" s="78"/>
      <c r="L51" s="79"/>
      <c r="M51" s="78"/>
      <c r="N51" s="78"/>
      <c r="O51" s="78"/>
      <c r="P51" s="78"/>
      <c r="Q51" s="78"/>
      <c r="R51" s="78"/>
      <c r="S51" s="78"/>
      <c r="T51" s="78"/>
      <c r="U51" s="78"/>
      <c r="V51" s="78"/>
    </row>
    <row r="52" spans="1:22" ht="21.1" x14ac:dyDescent="0.35">
      <c r="A52" s="48" t="s">
        <v>325</v>
      </c>
      <c r="B52" s="194"/>
      <c r="C52" s="27"/>
      <c r="D52" s="75">
        <v>12</v>
      </c>
      <c r="E52" s="54"/>
      <c r="F52" s="75"/>
      <c r="G52" s="75"/>
      <c r="H52" s="75"/>
      <c r="I52" s="75"/>
      <c r="J52" s="75" t="s">
        <v>681</v>
      </c>
      <c r="K52" s="75" t="s">
        <v>550</v>
      </c>
      <c r="L52" s="54"/>
      <c r="M52" s="75">
        <v>12</v>
      </c>
      <c r="N52" s="75" t="s">
        <v>549</v>
      </c>
      <c r="O52" s="75">
        <v>12</v>
      </c>
      <c r="P52" s="75">
        <v>12</v>
      </c>
      <c r="Q52" s="75">
        <v>12</v>
      </c>
      <c r="R52" s="75" t="s">
        <v>678</v>
      </c>
      <c r="S52" s="75" t="s">
        <v>549</v>
      </c>
      <c r="T52" s="75">
        <v>12</v>
      </c>
      <c r="U52" s="75" t="s">
        <v>549</v>
      </c>
      <c r="V52" s="75"/>
    </row>
    <row r="53" spans="1:22" x14ac:dyDescent="0.3">
      <c r="A53" s="80" t="s">
        <v>28</v>
      </c>
      <c r="B53" s="194">
        <f>SUM(D53:U53)+48</f>
        <v>60</v>
      </c>
      <c r="C53" s="25">
        <f>B53</f>
        <v>60</v>
      </c>
      <c r="D53" s="75">
        <v>1</v>
      </c>
      <c r="E53" s="54"/>
      <c r="F53" s="75"/>
      <c r="G53" s="75"/>
      <c r="H53" s="75"/>
      <c r="I53" s="75"/>
      <c r="J53" s="75">
        <v>1</v>
      </c>
      <c r="K53" s="75">
        <v>1</v>
      </c>
      <c r="L53" s="54"/>
      <c r="M53" s="75">
        <v>1</v>
      </c>
      <c r="N53" s="75">
        <v>1</v>
      </c>
      <c r="O53" s="75">
        <v>1</v>
      </c>
      <c r="P53" s="75">
        <v>1</v>
      </c>
      <c r="Q53" s="75">
        <v>1</v>
      </c>
      <c r="R53" s="75">
        <v>1</v>
      </c>
      <c r="S53" s="75">
        <v>1</v>
      </c>
      <c r="T53" s="75">
        <v>1</v>
      </c>
      <c r="U53" s="75">
        <v>1</v>
      </c>
      <c r="V53" s="75"/>
    </row>
    <row r="54" spans="1:22" x14ac:dyDescent="0.3">
      <c r="A54" s="80" t="s">
        <v>29</v>
      </c>
      <c r="B54" s="194">
        <f>SUM(D54:U54)</f>
        <v>0</v>
      </c>
      <c r="C54" s="25">
        <f>B54</f>
        <v>0</v>
      </c>
      <c r="D54" s="75"/>
      <c r="E54" s="54"/>
      <c r="F54" s="75"/>
      <c r="G54" s="75"/>
      <c r="H54" s="75"/>
      <c r="I54" s="75"/>
      <c r="J54" s="75"/>
      <c r="K54" s="75"/>
      <c r="L54" s="54"/>
      <c r="M54" s="75"/>
      <c r="N54" s="75"/>
      <c r="O54" s="75"/>
      <c r="P54" s="75"/>
      <c r="Q54" s="75"/>
      <c r="R54" s="75"/>
      <c r="S54" s="75"/>
      <c r="T54" s="75"/>
      <c r="U54" s="75"/>
      <c r="V54" s="75"/>
    </row>
    <row r="55" spans="1:22" x14ac:dyDescent="0.3">
      <c r="A55" s="80" t="s">
        <v>30</v>
      </c>
      <c r="B55" s="194">
        <f>B53+B54</f>
        <v>60</v>
      </c>
      <c r="C55" s="25">
        <f>C53+C54</f>
        <v>60</v>
      </c>
      <c r="D55" s="75"/>
      <c r="E55" s="54"/>
      <c r="F55" s="75"/>
      <c r="G55" s="75"/>
      <c r="H55" s="75"/>
      <c r="I55" s="75"/>
      <c r="J55" s="75"/>
      <c r="K55" s="75"/>
      <c r="L55" s="54"/>
      <c r="M55" s="75"/>
      <c r="N55" s="75"/>
      <c r="O55" s="75"/>
      <c r="P55" s="75"/>
      <c r="Q55" s="75"/>
      <c r="R55" s="75"/>
      <c r="S55" s="75"/>
      <c r="T55" s="75"/>
      <c r="U55" s="75"/>
      <c r="V55" s="75"/>
    </row>
    <row r="56" spans="1:22" x14ac:dyDescent="0.3">
      <c r="A56" s="80" t="s">
        <v>31</v>
      </c>
      <c r="B56" s="194">
        <f>SUM(D56:U56)+11</f>
        <v>12</v>
      </c>
      <c r="C56" s="25">
        <f>B56</f>
        <v>12</v>
      </c>
      <c r="D56" s="75"/>
      <c r="E56" s="54"/>
      <c r="F56" s="75"/>
      <c r="G56" s="75"/>
      <c r="H56" s="75"/>
      <c r="I56" s="75"/>
      <c r="J56" s="75"/>
      <c r="K56" s="75"/>
      <c r="L56" s="54"/>
      <c r="M56" s="75"/>
      <c r="N56" s="75">
        <v>1</v>
      </c>
      <c r="O56" s="75"/>
      <c r="P56" s="75"/>
      <c r="Q56" s="75"/>
      <c r="R56" s="75"/>
      <c r="S56" s="75"/>
      <c r="T56" s="75"/>
      <c r="U56" s="75"/>
      <c r="V56" s="75"/>
    </row>
    <row r="57" spans="1:22" ht="17" thickBot="1" x14ac:dyDescent="0.35">
      <c r="A57" s="82" t="s">
        <v>32</v>
      </c>
      <c r="B57" s="194">
        <f>SUM(D57:U57)+55</f>
        <v>60</v>
      </c>
      <c r="C57" s="26">
        <f>B57</f>
        <v>60</v>
      </c>
      <c r="D57" s="78"/>
      <c r="E57" s="79"/>
      <c r="F57" s="78"/>
      <c r="G57" s="78"/>
      <c r="H57" s="78"/>
      <c r="I57" s="78"/>
      <c r="J57" s="78"/>
      <c r="K57" s="78"/>
      <c r="L57" s="79"/>
      <c r="M57" s="78"/>
      <c r="N57" s="78">
        <v>5</v>
      </c>
      <c r="O57" s="78"/>
      <c r="P57" s="78"/>
      <c r="Q57" s="78"/>
      <c r="R57" s="78"/>
      <c r="S57" s="78"/>
      <c r="T57" s="78"/>
      <c r="U57" s="78"/>
      <c r="V57" s="78"/>
    </row>
    <row r="58" spans="1:22" ht="21.1" x14ac:dyDescent="0.35">
      <c r="A58" s="66" t="s">
        <v>627</v>
      </c>
      <c r="B58" s="194"/>
      <c r="C58" s="27"/>
      <c r="D58" s="75" t="s">
        <v>553</v>
      </c>
      <c r="E58" s="54"/>
      <c r="F58" s="75" t="s">
        <v>638</v>
      </c>
      <c r="G58" s="75">
        <v>11</v>
      </c>
      <c r="H58" s="75"/>
      <c r="I58" s="75">
        <v>11</v>
      </c>
      <c r="J58" s="75" t="s">
        <v>550</v>
      </c>
      <c r="K58" s="75"/>
      <c r="L58" s="54"/>
      <c r="M58" s="75"/>
      <c r="N58" s="75"/>
      <c r="O58" s="75"/>
      <c r="P58" s="75"/>
      <c r="Q58" s="75"/>
      <c r="R58" s="75" t="s">
        <v>638</v>
      </c>
      <c r="S58" s="75" t="s">
        <v>628</v>
      </c>
      <c r="T58" s="75" t="s">
        <v>550</v>
      </c>
      <c r="U58" s="75"/>
      <c r="V58" s="75"/>
    </row>
    <row r="59" spans="1:22" x14ac:dyDescent="0.3">
      <c r="A59" s="72" t="s">
        <v>28</v>
      </c>
      <c r="B59" s="194">
        <f>SUM(D59:U59)</f>
        <v>8</v>
      </c>
      <c r="C59" s="25">
        <f>B59+73</f>
        <v>81</v>
      </c>
      <c r="D59" s="75">
        <v>1</v>
      </c>
      <c r="E59" s="54"/>
      <c r="F59" s="75">
        <v>1</v>
      </c>
      <c r="G59" s="75">
        <v>1</v>
      </c>
      <c r="H59" s="75"/>
      <c r="I59" s="75">
        <v>1</v>
      </c>
      <c r="J59" s="75">
        <v>1</v>
      </c>
      <c r="K59" s="75"/>
      <c r="L59" s="54"/>
      <c r="M59" s="75"/>
      <c r="N59" s="75"/>
      <c r="O59" s="75"/>
      <c r="P59" s="75"/>
      <c r="Q59" s="75"/>
      <c r="R59" s="75">
        <v>1</v>
      </c>
      <c r="S59" s="75">
        <v>1</v>
      </c>
      <c r="T59" s="75">
        <v>1</v>
      </c>
      <c r="U59" s="75"/>
      <c r="V59" s="75"/>
    </row>
    <row r="60" spans="1:22" x14ac:dyDescent="0.3">
      <c r="A60" s="72" t="s">
        <v>29</v>
      </c>
      <c r="B60" s="194">
        <f>SUM(D60:U60)</f>
        <v>0</v>
      </c>
      <c r="C60" s="25">
        <f>B60+7</f>
        <v>7</v>
      </c>
      <c r="D60" s="75"/>
      <c r="E60" s="54"/>
      <c r="F60" s="75"/>
      <c r="G60" s="75"/>
      <c r="H60" s="75"/>
      <c r="I60" s="75"/>
      <c r="J60" s="75"/>
      <c r="K60" s="75"/>
      <c r="L60" s="54"/>
      <c r="M60" s="75"/>
      <c r="N60" s="75"/>
      <c r="O60" s="75"/>
      <c r="P60" s="75"/>
      <c r="Q60" s="75"/>
      <c r="R60" s="75"/>
      <c r="S60" s="75"/>
      <c r="T60" s="75"/>
      <c r="U60" s="75"/>
      <c r="V60" s="75"/>
    </row>
    <row r="61" spans="1:22" x14ac:dyDescent="0.3">
      <c r="A61" s="72" t="s">
        <v>30</v>
      </c>
      <c r="B61" s="194">
        <f>B59+B60</f>
        <v>8</v>
      </c>
      <c r="C61" s="25">
        <f>C59+C60</f>
        <v>88</v>
      </c>
      <c r="D61" s="75"/>
      <c r="E61" s="54"/>
      <c r="F61" s="75"/>
      <c r="G61" s="75"/>
      <c r="H61" s="75"/>
      <c r="I61" s="75"/>
      <c r="J61" s="75"/>
      <c r="K61" s="75"/>
      <c r="L61" s="54"/>
      <c r="M61" s="75"/>
      <c r="N61" s="75"/>
      <c r="O61" s="75"/>
      <c r="P61" s="75"/>
      <c r="Q61" s="75"/>
      <c r="R61" s="75"/>
      <c r="S61" s="75"/>
      <c r="T61" s="75"/>
      <c r="U61" s="75"/>
      <c r="V61" s="75"/>
    </row>
    <row r="62" spans="1:22" x14ac:dyDescent="0.3">
      <c r="A62" s="72" t="s">
        <v>31</v>
      </c>
      <c r="B62" s="194">
        <f>SUM(D62:U62)</f>
        <v>1</v>
      </c>
      <c r="C62" s="25">
        <f>B62+26</f>
        <v>27</v>
      </c>
      <c r="D62" s="75"/>
      <c r="E62" s="54"/>
      <c r="F62" s="75"/>
      <c r="G62" s="75">
        <v>1</v>
      </c>
      <c r="H62" s="75"/>
      <c r="I62" s="75"/>
      <c r="J62" s="75"/>
      <c r="K62" s="75"/>
      <c r="L62" s="54"/>
      <c r="M62" s="75"/>
      <c r="N62" s="75"/>
      <c r="O62" s="75"/>
      <c r="P62" s="75"/>
      <c r="Q62" s="75"/>
      <c r="R62" s="75"/>
      <c r="S62" s="75"/>
      <c r="T62" s="75"/>
      <c r="U62" s="75"/>
      <c r="V62" s="75"/>
    </row>
    <row r="63" spans="1:22" ht="17" thickBot="1" x14ac:dyDescent="0.35">
      <c r="A63" s="76" t="s">
        <v>32</v>
      </c>
      <c r="B63" s="194">
        <f>SUM(D63:U63)</f>
        <v>5</v>
      </c>
      <c r="C63" s="26">
        <f>B63+132</f>
        <v>137</v>
      </c>
      <c r="D63" s="78"/>
      <c r="E63" s="79"/>
      <c r="F63" s="78"/>
      <c r="G63" s="78">
        <v>5</v>
      </c>
      <c r="H63" s="78"/>
      <c r="I63" s="78"/>
      <c r="J63" s="78"/>
      <c r="K63" s="78"/>
      <c r="L63" s="79"/>
      <c r="M63" s="78"/>
      <c r="N63" s="78"/>
      <c r="O63" s="78"/>
      <c r="P63" s="78"/>
      <c r="Q63" s="78"/>
      <c r="R63" s="78"/>
      <c r="S63" s="78"/>
      <c r="T63" s="78"/>
      <c r="U63" s="78"/>
      <c r="V63" s="78"/>
    </row>
    <row r="64" spans="1:22" ht="21.1" x14ac:dyDescent="0.35">
      <c r="A64" s="66" t="s">
        <v>506</v>
      </c>
      <c r="B64" s="194"/>
      <c r="C64" s="27"/>
      <c r="D64" s="75"/>
      <c r="E64" s="54"/>
      <c r="F64" s="75"/>
      <c r="G64" s="75"/>
      <c r="H64" s="75"/>
      <c r="I64" s="75"/>
      <c r="J64" s="75"/>
      <c r="K64" s="75"/>
      <c r="L64" s="54"/>
      <c r="M64" s="75"/>
      <c r="N64" s="75"/>
      <c r="O64" s="75"/>
      <c r="P64" s="75"/>
      <c r="Q64" s="75"/>
      <c r="R64" s="75"/>
      <c r="S64" s="75"/>
      <c r="T64" s="75"/>
      <c r="U64" s="75"/>
      <c r="V64" s="75"/>
    </row>
    <row r="65" spans="1:22" x14ac:dyDescent="0.3">
      <c r="A65" s="72" t="s">
        <v>28</v>
      </c>
      <c r="B65" s="194">
        <f>SUM(D65:U65)</f>
        <v>0</v>
      </c>
      <c r="C65" s="25">
        <f>B65</f>
        <v>0</v>
      </c>
      <c r="D65" s="75"/>
      <c r="E65" s="54"/>
      <c r="F65" s="75"/>
      <c r="G65" s="75"/>
      <c r="H65" s="75"/>
      <c r="I65" s="75"/>
      <c r="J65" s="75"/>
      <c r="K65" s="75"/>
      <c r="L65" s="54"/>
      <c r="M65" s="75"/>
      <c r="N65" s="75"/>
      <c r="O65" s="75"/>
      <c r="P65" s="75"/>
      <c r="Q65" s="75"/>
      <c r="R65" s="75"/>
      <c r="S65" s="75"/>
      <c r="T65" s="75"/>
      <c r="U65" s="75"/>
      <c r="V65" s="75"/>
    </row>
    <row r="66" spans="1:22" x14ac:dyDescent="0.3">
      <c r="A66" s="72" t="s">
        <v>29</v>
      </c>
      <c r="B66" s="194">
        <f>SUM(D66:U66)</f>
        <v>0</v>
      </c>
      <c r="C66" s="25">
        <f>B66</f>
        <v>0</v>
      </c>
      <c r="D66" s="75"/>
      <c r="E66" s="54"/>
      <c r="F66" s="75"/>
      <c r="G66" s="75"/>
      <c r="H66" s="75"/>
      <c r="I66" s="75"/>
      <c r="J66" s="75"/>
      <c r="K66" s="75"/>
      <c r="L66" s="54"/>
      <c r="M66" s="75"/>
      <c r="N66" s="75"/>
      <c r="O66" s="75"/>
      <c r="P66" s="75"/>
      <c r="Q66" s="75"/>
      <c r="R66" s="75"/>
      <c r="S66" s="75"/>
      <c r="T66" s="75"/>
      <c r="U66" s="75"/>
      <c r="V66" s="75"/>
    </row>
    <row r="67" spans="1:22" x14ac:dyDescent="0.3">
      <c r="A67" s="72" t="s">
        <v>30</v>
      </c>
      <c r="B67" s="194">
        <f>B65+B66</f>
        <v>0</v>
      </c>
      <c r="C67" s="25">
        <f>C65+C66</f>
        <v>0</v>
      </c>
      <c r="D67" s="75"/>
      <c r="E67" s="54"/>
      <c r="F67" s="75"/>
      <c r="G67" s="75"/>
      <c r="H67" s="75"/>
      <c r="I67" s="75"/>
      <c r="J67" s="75"/>
      <c r="K67" s="75"/>
      <c r="L67" s="54"/>
      <c r="M67" s="75"/>
      <c r="N67" s="75"/>
      <c r="O67" s="75"/>
      <c r="P67" s="75"/>
      <c r="Q67" s="75"/>
      <c r="R67" s="75"/>
      <c r="S67" s="75"/>
      <c r="T67" s="75"/>
      <c r="U67" s="75"/>
      <c r="V67" s="75"/>
    </row>
    <row r="68" spans="1:22" x14ac:dyDescent="0.3">
      <c r="A68" s="72" t="s">
        <v>31</v>
      </c>
      <c r="B68" s="194">
        <f>SUM(D68:U68)</f>
        <v>0</v>
      </c>
      <c r="C68" s="25">
        <f>B68</f>
        <v>0</v>
      </c>
      <c r="D68" s="75"/>
      <c r="E68" s="54"/>
      <c r="F68" s="75"/>
      <c r="G68" s="75"/>
      <c r="H68" s="75"/>
      <c r="I68" s="75"/>
      <c r="J68" s="75"/>
      <c r="K68" s="75"/>
      <c r="L68" s="54"/>
      <c r="M68" s="75"/>
      <c r="N68" s="75"/>
      <c r="O68" s="75"/>
      <c r="P68" s="75"/>
      <c r="Q68" s="75"/>
      <c r="R68" s="75"/>
      <c r="S68" s="75"/>
      <c r="T68" s="75"/>
      <c r="U68" s="75"/>
      <c r="V68" s="75"/>
    </row>
    <row r="69" spans="1:22" ht="17" thickBot="1" x14ac:dyDescent="0.35">
      <c r="A69" s="76" t="s">
        <v>32</v>
      </c>
      <c r="B69" s="194">
        <f>SUM(D69:U69)</f>
        <v>0</v>
      </c>
      <c r="C69" s="26">
        <f>B69</f>
        <v>0</v>
      </c>
      <c r="D69" s="78"/>
      <c r="E69" s="79"/>
      <c r="F69" s="78"/>
      <c r="G69" s="78"/>
      <c r="H69" s="78"/>
      <c r="I69" s="78"/>
      <c r="J69" s="78"/>
      <c r="K69" s="78"/>
      <c r="L69" s="79"/>
      <c r="M69" s="78"/>
      <c r="N69" s="78"/>
      <c r="O69" s="78"/>
      <c r="P69" s="78"/>
      <c r="Q69" s="78"/>
      <c r="R69" s="78"/>
      <c r="S69" s="78"/>
      <c r="T69" s="78"/>
      <c r="U69" s="78"/>
      <c r="V69" s="78"/>
    </row>
    <row r="70" spans="1:22" ht="21.1" x14ac:dyDescent="0.35">
      <c r="A70" s="66" t="s">
        <v>507</v>
      </c>
      <c r="B70" s="194"/>
      <c r="C70" s="27"/>
      <c r="D70" s="75"/>
      <c r="E70" s="54"/>
      <c r="F70" s="75"/>
      <c r="G70" s="75"/>
      <c r="H70" s="75"/>
      <c r="I70" s="75"/>
      <c r="J70" s="75"/>
      <c r="K70" s="75"/>
      <c r="L70" s="54"/>
      <c r="M70" s="75"/>
      <c r="N70" s="75"/>
      <c r="O70" s="75"/>
      <c r="P70" s="75"/>
      <c r="Q70" s="75"/>
      <c r="R70" s="75"/>
      <c r="S70" s="75"/>
      <c r="T70" s="75"/>
      <c r="U70" s="75"/>
      <c r="V70" s="75"/>
    </row>
    <row r="71" spans="1:22" x14ac:dyDescent="0.3">
      <c r="A71" s="72" t="s">
        <v>28</v>
      </c>
      <c r="B71" s="194">
        <f>SUM(D71:U71)</f>
        <v>0</v>
      </c>
      <c r="C71" s="25">
        <f>B71</f>
        <v>0</v>
      </c>
      <c r="D71" s="75"/>
      <c r="E71" s="54"/>
      <c r="F71" s="75"/>
      <c r="G71" s="75"/>
      <c r="H71" s="75"/>
      <c r="I71" s="75"/>
      <c r="J71" s="75"/>
      <c r="K71" s="75"/>
      <c r="L71" s="54"/>
      <c r="M71" s="75"/>
      <c r="N71" s="75"/>
      <c r="O71" s="75"/>
      <c r="P71" s="75"/>
      <c r="Q71" s="75"/>
      <c r="R71" s="75"/>
      <c r="S71" s="75"/>
      <c r="T71" s="75"/>
      <c r="U71" s="75"/>
      <c r="V71" s="75"/>
    </row>
    <row r="72" spans="1:22" x14ac:dyDescent="0.3">
      <c r="A72" s="72" t="s">
        <v>29</v>
      </c>
      <c r="B72" s="194">
        <f>SUM(D72:U72)</f>
        <v>0</v>
      </c>
      <c r="C72" s="25">
        <f>B72</f>
        <v>0</v>
      </c>
      <c r="D72" s="75"/>
      <c r="E72" s="54"/>
      <c r="F72" s="75"/>
      <c r="G72" s="75"/>
      <c r="H72" s="75"/>
      <c r="I72" s="75"/>
      <c r="J72" s="75"/>
      <c r="K72" s="75"/>
      <c r="L72" s="54"/>
      <c r="M72" s="75"/>
      <c r="N72" s="75"/>
      <c r="O72" s="75"/>
      <c r="P72" s="75"/>
      <c r="Q72" s="75"/>
      <c r="R72" s="75"/>
      <c r="S72" s="75"/>
      <c r="T72" s="75"/>
      <c r="U72" s="75"/>
      <c r="V72" s="75"/>
    </row>
    <row r="73" spans="1:22" x14ac:dyDescent="0.3">
      <c r="A73" s="72" t="s">
        <v>30</v>
      </c>
      <c r="B73" s="194">
        <f>B71+B72</f>
        <v>0</v>
      </c>
      <c r="C73" s="25">
        <f>C71+C72</f>
        <v>0</v>
      </c>
      <c r="D73" s="75"/>
      <c r="E73" s="54"/>
      <c r="F73" s="75"/>
      <c r="G73" s="75"/>
      <c r="H73" s="75"/>
      <c r="I73" s="75"/>
      <c r="J73" s="75"/>
      <c r="K73" s="75"/>
      <c r="L73" s="54"/>
      <c r="M73" s="75"/>
      <c r="N73" s="75"/>
      <c r="O73" s="75"/>
      <c r="P73" s="75"/>
      <c r="Q73" s="75"/>
      <c r="R73" s="75"/>
      <c r="S73" s="75"/>
      <c r="T73" s="75"/>
      <c r="U73" s="75"/>
      <c r="V73" s="75"/>
    </row>
    <row r="74" spans="1:22" x14ac:dyDescent="0.3">
      <c r="A74" s="72" t="s">
        <v>31</v>
      </c>
      <c r="B74" s="194">
        <f>SUM(D74:U74)</f>
        <v>0</v>
      </c>
      <c r="C74" s="25">
        <f>B74</f>
        <v>0</v>
      </c>
      <c r="D74" s="75"/>
      <c r="E74" s="54"/>
      <c r="F74" s="75"/>
      <c r="G74" s="75"/>
      <c r="H74" s="75"/>
      <c r="I74" s="75"/>
      <c r="J74" s="75"/>
      <c r="K74" s="75"/>
      <c r="L74" s="54"/>
      <c r="M74" s="75"/>
      <c r="N74" s="75"/>
      <c r="O74" s="75"/>
      <c r="P74" s="75"/>
      <c r="Q74" s="75"/>
      <c r="R74" s="75"/>
      <c r="S74" s="75"/>
      <c r="T74" s="75"/>
      <c r="U74" s="75"/>
      <c r="V74" s="75"/>
    </row>
    <row r="75" spans="1:22" x14ac:dyDescent="0.3">
      <c r="A75" s="80" t="s">
        <v>40</v>
      </c>
      <c r="B75" s="194"/>
      <c r="C75" s="25"/>
      <c r="D75" s="75"/>
      <c r="E75" s="54"/>
      <c r="F75" s="75"/>
      <c r="G75" s="75"/>
      <c r="H75" s="75"/>
      <c r="I75" s="75"/>
      <c r="J75" s="75"/>
      <c r="K75" s="75"/>
      <c r="L75" s="54"/>
      <c r="M75" s="75"/>
      <c r="N75" s="75"/>
      <c r="O75" s="75"/>
      <c r="P75" s="75"/>
      <c r="Q75" s="75"/>
      <c r="R75" s="75"/>
      <c r="S75" s="75"/>
      <c r="T75" s="75"/>
      <c r="U75" s="75"/>
      <c r="V75" s="75"/>
    </row>
    <row r="76" spans="1:22" x14ac:dyDescent="0.3">
      <c r="A76" s="80" t="s">
        <v>85</v>
      </c>
      <c r="B76" s="194"/>
      <c r="C76" s="25"/>
      <c r="D76" s="75"/>
      <c r="E76" s="54"/>
      <c r="F76" s="75"/>
      <c r="G76" s="75"/>
      <c r="H76" s="75"/>
      <c r="I76" s="75"/>
      <c r="J76" s="75"/>
      <c r="K76" s="75"/>
      <c r="L76" s="54"/>
      <c r="M76" s="75"/>
      <c r="N76" s="75"/>
      <c r="O76" s="75"/>
      <c r="P76" s="75"/>
      <c r="Q76" s="75"/>
      <c r="R76" s="75"/>
      <c r="S76" s="75"/>
      <c r="T76" s="75"/>
      <c r="U76" s="75"/>
      <c r="V76" s="75"/>
    </row>
    <row r="77" spans="1:22" ht="17" thickBot="1" x14ac:dyDescent="0.35">
      <c r="A77" s="76" t="s">
        <v>32</v>
      </c>
      <c r="B77" s="194">
        <f>SUM(D77:U77)</f>
        <v>0</v>
      </c>
      <c r="C77" s="26">
        <f>B77</f>
        <v>0</v>
      </c>
      <c r="D77" s="78"/>
      <c r="E77" s="79"/>
      <c r="F77" s="78"/>
      <c r="G77" s="78"/>
      <c r="H77" s="78"/>
      <c r="I77" s="78"/>
      <c r="J77" s="78"/>
      <c r="K77" s="78"/>
      <c r="L77" s="79"/>
      <c r="M77" s="78"/>
      <c r="N77" s="78"/>
      <c r="O77" s="78"/>
      <c r="P77" s="78"/>
      <c r="Q77" s="78"/>
      <c r="R77" s="78"/>
      <c r="S77" s="78"/>
      <c r="T77" s="78"/>
      <c r="U77" s="78"/>
      <c r="V77" s="78"/>
    </row>
    <row r="78" spans="1:22" ht="21.1" x14ac:dyDescent="0.35">
      <c r="A78" s="66" t="s">
        <v>508</v>
      </c>
      <c r="B78" s="194"/>
      <c r="C78" s="27"/>
      <c r="D78" s="75" t="s">
        <v>556</v>
      </c>
      <c r="E78" s="54"/>
      <c r="F78" s="75">
        <v>10</v>
      </c>
      <c r="G78" s="75" t="s">
        <v>594</v>
      </c>
      <c r="H78" s="75" t="s">
        <v>594</v>
      </c>
      <c r="I78" s="75">
        <v>12</v>
      </c>
      <c r="J78" s="75" t="s">
        <v>551</v>
      </c>
      <c r="K78" s="75">
        <v>12</v>
      </c>
      <c r="L78" s="54"/>
      <c r="M78" s="75" t="s">
        <v>551</v>
      </c>
      <c r="N78" s="75" t="s">
        <v>551</v>
      </c>
      <c r="O78" s="75" t="s">
        <v>551</v>
      </c>
      <c r="P78" s="75" t="s">
        <v>551</v>
      </c>
      <c r="Q78" s="75" t="s">
        <v>551</v>
      </c>
      <c r="R78" s="75" t="s">
        <v>551</v>
      </c>
      <c r="S78" s="75" t="s">
        <v>551</v>
      </c>
      <c r="T78" s="75" t="s">
        <v>551</v>
      </c>
      <c r="U78" s="75" t="s">
        <v>551</v>
      </c>
      <c r="V78" s="75">
        <v>12</v>
      </c>
    </row>
    <row r="79" spans="1:22" x14ac:dyDescent="0.3">
      <c r="A79" s="72" t="s">
        <v>28</v>
      </c>
      <c r="B79" s="194">
        <f>SUM(D79:U79)</f>
        <v>5</v>
      </c>
      <c r="C79" s="25">
        <f>B79</f>
        <v>5</v>
      </c>
      <c r="D79" s="75"/>
      <c r="E79" s="54"/>
      <c r="F79" s="75">
        <v>1</v>
      </c>
      <c r="G79" s="75">
        <v>1</v>
      </c>
      <c r="H79" s="75">
        <v>1</v>
      </c>
      <c r="I79" s="75">
        <v>1</v>
      </c>
      <c r="J79" s="75"/>
      <c r="K79" s="75">
        <v>1</v>
      </c>
      <c r="L79" s="54"/>
      <c r="M79" s="75"/>
      <c r="N79" s="75"/>
      <c r="O79" s="75"/>
      <c r="P79" s="75"/>
      <c r="Q79" s="75"/>
      <c r="R79" s="75"/>
      <c r="S79" s="75"/>
      <c r="T79" s="75"/>
      <c r="U79" s="75"/>
      <c r="V79" s="75">
        <v>1</v>
      </c>
    </row>
    <row r="80" spans="1:22" x14ac:dyDescent="0.3">
      <c r="A80" s="72" t="s">
        <v>29</v>
      </c>
      <c r="B80" s="194">
        <f>SUM(D80:U80)</f>
        <v>11</v>
      </c>
      <c r="C80" s="25">
        <f>B80</f>
        <v>11</v>
      </c>
      <c r="D80" s="75">
        <v>1</v>
      </c>
      <c r="E80" s="54"/>
      <c r="F80" s="75"/>
      <c r="G80" s="75"/>
      <c r="H80" s="75"/>
      <c r="I80" s="75"/>
      <c r="J80" s="75">
        <v>1</v>
      </c>
      <c r="K80" s="75"/>
      <c r="L80" s="54"/>
      <c r="M80" s="75">
        <v>1</v>
      </c>
      <c r="N80" s="75">
        <v>1</v>
      </c>
      <c r="O80" s="75">
        <v>1</v>
      </c>
      <c r="P80" s="75">
        <v>1</v>
      </c>
      <c r="Q80" s="75">
        <v>1</v>
      </c>
      <c r="R80" s="75">
        <v>1</v>
      </c>
      <c r="S80" s="75">
        <v>1</v>
      </c>
      <c r="T80" s="75">
        <v>1</v>
      </c>
      <c r="U80" s="75">
        <v>1</v>
      </c>
      <c r="V80" s="75"/>
    </row>
    <row r="81" spans="1:22" x14ac:dyDescent="0.3">
      <c r="A81" s="72" t="s">
        <v>30</v>
      </c>
      <c r="B81" s="194">
        <f>B79+B80</f>
        <v>16</v>
      </c>
      <c r="C81" s="25">
        <f>C79+C80</f>
        <v>16</v>
      </c>
      <c r="D81" s="75"/>
      <c r="E81" s="54"/>
      <c r="F81" s="75"/>
      <c r="G81" s="75"/>
      <c r="H81" s="75"/>
      <c r="I81" s="75"/>
      <c r="J81" s="75"/>
      <c r="K81" s="75"/>
      <c r="L81" s="54"/>
      <c r="M81" s="75"/>
      <c r="N81" s="75"/>
      <c r="O81" s="75"/>
      <c r="P81" s="75"/>
      <c r="Q81" s="75"/>
      <c r="R81" s="75"/>
      <c r="S81" s="75"/>
      <c r="T81" s="75"/>
      <c r="U81" s="75"/>
      <c r="V81" s="75"/>
    </row>
    <row r="82" spans="1:22" x14ac:dyDescent="0.3">
      <c r="A82" s="72" t="s">
        <v>31</v>
      </c>
      <c r="B82" s="194">
        <f>SUM(D82:U82)</f>
        <v>2</v>
      </c>
      <c r="C82" s="25">
        <f>B82</f>
        <v>2</v>
      </c>
      <c r="D82" s="75">
        <v>1</v>
      </c>
      <c r="E82" s="54"/>
      <c r="F82" s="75"/>
      <c r="G82" s="75"/>
      <c r="H82" s="75"/>
      <c r="I82" s="75"/>
      <c r="J82" s="75"/>
      <c r="K82" s="75"/>
      <c r="L82" s="54"/>
      <c r="M82" s="75"/>
      <c r="N82" s="75"/>
      <c r="O82" s="75">
        <v>1</v>
      </c>
      <c r="P82" s="75"/>
      <c r="Q82" s="75"/>
      <c r="R82" s="75"/>
      <c r="S82" s="75"/>
      <c r="T82" s="75"/>
      <c r="U82" s="75"/>
      <c r="V82" s="75"/>
    </row>
    <row r="83" spans="1:22" x14ac:dyDescent="0.3">
      <c r="A83" s="80" t="s">
        <v>40</v>
      </c>
      <c r="B83" s="194"/>
      <c r="C83" s="25"/>
      <c r="D83" s="75">
        <v>2</v>
      </c>
      <c r="E83" s="54"/>
      <c r="F83" s="75">
        <v>3</v>
      </c>
      <c r="G83" s="75">
        <v>0</v>
      </c>
      <c r="H83" s="75">
        <v>3</v>
      </c>
      <c r="I83" s="75">
        <v>4</v>
      </c>
      <c r="J83" s="75" t="s">
        <v>682</v>
      </c>
      <c r="K83" s="75">
        <v>1</v>
      </c>
      <c r="L83" s="54"/>
      <c r="M83" s="75"/>
      <c r="N83" s="75"/>
      <c r="O83" s="75">
        <v>0</v>
      </c>
      <c r="P83" s="75"/>
      <c r="Q83" s="75"/>
      <c r="R83" s="75"/>
      <c r="S83" s="75"/>
      <c r="T83" s="75">
        <v>2</v>
      </c>
      <c r="U83" s="75"/>
      <c r="V83" s="75"/>
    </row>
    <row r="84" spans="1:22" x14ac:dyDescent="0.3">
      <c r="A84" s="80" t="s">
        <v>85</v>
      </c>
      <c r="B84" s="194"/>
      <c r="C84" s="25"/>
      <c r="D84" s="75">
        <v>2</v>
      </c>
      <c r="E84" s="54"/>
      <c r="F84" s="75">
        <v>4</v>
      </c>
      <c r="G84" s="75">
        <v>3</v>
      </c>
      <c r="H84" s="75">
        <v>3</v>
      </c>
      <c r="I84" s="75">
        <v>4</v>
      </c>
      <c r="J84" s="75">
        <v>1</v>
      </c>
      <c r="K84" s="75">
        <v>2</v>
      </c>
      <c r="L84" s="54"/>
      <c r="M84" s="75"/>
      <c r="N84" s="75"/>
      <c r="O84" s="75">
        <v>3</v>
      </c>
      <c r="P84" s="75"/>
      <c r="Q84" s="75"/>
      <c r="R84" s="75"/>
      <c r="S84" s="75"/>
      <c r="T84" s="75">
        <v>3</v>
      </c>
      <c r="U84" s="75"/>
      <c r="V84" s="75"/>
    </row>
    <row r="85" spans="1:22" ht="17" thickBot="1" x14ac:dyDescent="0.35">
      <c r="A85" s="76" t="s">
        <v>32</v>
      </c>
      <c r="B85" s="194">
        <f>SUM(D85:U85)</f>
        <v>44</v>
      </c>
      <c r="C85" s="26">
        <f>B85</f>
        <v>44</v>
      </c>
      <c r="D85" s="78">
        <v>9</v>
      </c>
      <c r="E85" s="79"/>
      <c r="F85" s="78">
        <v>6</v>
      </c>
      <c r="G85" s="78"/>
      <c r="H85" s="78">
        <v>7</v>
      </c>
      <c r="I85" s="78">
        <v>10</v>
      </c>
      <c r="J85" s="78"/>
      <c r="K85" s="78">
        <v>2</v>
      </c>
      <c r="L85" s="79"/>
      <c r="M85" s="78"/>
      <c r="N85" s="78"/>
      <c r="O85" s="78">
        <v>5</v>
      </c>
      <c r="P85" s="78"/>
      <c r="Q85" s="78"/>
      <c r="R85" s="78"/>
      <c r="S85" s="78"/>
      <c r="T85" s="78">
        <v>5</v>
      </c>
      <c r="U85" s="78"/>
      <c r="V85" s="78"/>
    </row>
    <row r="86" spans="1:22" ht="21.1" x14ac:dyDescent="0.35">
      <c r="A86" s="66" t="s">
        <v>220</v>
      </c>
      <c r="B86" s="194"/>
      <c r="C86" s="27"/>
      <c r="D86" s="75" t="s">
        <v>577</v>
      </c>
      <c r="E86" s="54"/>
      <c r="F86" s="75">
        <v>12</v>
      </c>
      <c r="G86" s="75">
        <v>12</v>
      </c>
      <c r="H86" s="75">
        <v>12</v>
      </c>
      <c r="I86" s="75">
        <v>10</v>
      </c>
      <c r="J86" s="75">
        <v>10</v>
      </c>
      <c r="K86" s="75" t="s">
        <v>695</v>
      </c>
      <c r="L86" s="54"/>
      <c r="M86" s="75">
        <v>10</v>
      </c>
      <c r="N86" s="75">
        <v>10</v>
      </c>
      <c r="O86" s="75" t="s">
        <v>594</v>
      </c>
      <c r="P86" s="75">
        <v>10</v>
      </c>
      <c r="Q86" s="75">
        <v>10</v>
      </c>
      <c r="R86" s="75" t="s">
        <v>594</v>
      </c>
      <c r="S86" s="75">
        <v>10</v>
      </c>
      <c r="T86" s="75" t="s">
        <v>594</v>
      </c>
      <c r="U86" s="75">
        <v>10</v>
      </c>
      <c r="V86" s="75">
        <v>10</v>
      </c>
    </row>
    <row r="87" spans="1:22" x14ac:dyDescent="0.3">
      <c r="A87" s="72" t="s">
        <v>28</v>
      </c>
      <c r="B87" s="194">
        <f>SUM(D87:U87)</f>
        <v>16</v>
      </c>
      <c r="C87" s="25">
        <f>B87+23</f>
        <v>39</v>
      </c>
      <c r="D87" s="75">
        <v>1</v>
      </c>
      <c r="E87" s="54"/>
      <c r="F87" s="75">
        <v>1</v>
      </c>
      <c r="G87" s="75">
        <v>1</v>
      </c>
      <c r="H87" s="75">
        <v>1</v>
      </c>
      <c r="I87" s="75">
        <v>1</v>
      </c>
      <c r="J87" s="75">
        <v>1</v>
      </c>
      <c r="K87" s="75">
        <v>1</v>
      </c>
      <c r="L87" s="54"/>
      <c r="M87" s="75">
        <v>1</v>
      </c>
      <c r="N87" s="75">
        <v>1</v>
      </c>
      <c r="O87" s="75">
        <v>1</v>
      </c>
      <c r="P87" s="75">
        <v>1</v>
      </c>
      <c r="Q87" s="75">
        <v>1</v>
      </c>
      <c r="R87" s="75">
        <v>1</v>
      </c>
      <c r="S87" s="75">
        <v>1</v>
      </c>
      <c r="T87" s="75">
        <v>1</v>
      </c>
      <c r="U87" s="75">
        <v>1</v>
      </c>
      <c r="V87" s="75">
        <v>1</v>
      </c>
    </row>
    <row r="88" spans="1:22" x14ac:dyDescent="0.3">
      <c r="A88" s="72" t="s">
        <v>29</v>
      </c>
      <c r="B88" s="194">
        <f>SUM(D88:U88)</f>
        <v>0</v>
      </c>
      <c r="C88" s="25">
        <f>B88</f>
        <v>0</v>
      </c>
      <c r="D88" s="75"/>
      <c r="E88" s="54"/>
      <c r="F88" s="75"/>
      <c r="G88" s="75"/>
      <c r="H88" s="75"/>
      <c r="I88" s="75"/>
      <c r="J88" s="75"/>
      <c r="K88" s="75"/>
      <c r="L88" s="54"/>
      <c r="M88" s="75"/>
      <c r="N88" s="75"/>
      <c r="O88" s="75"/>
      <c r="P88" s="75"/>
      <c r="Q88" s="75"/>
      <c r="R88" s="75"/>
      <c r="S88" s="75"/>
      <c r="T88" s="75"/>
      <c r="U88" s="75"/>
      <c r="V88" s="75"/>
    </row>
    <row r="89" spans="1:22" x14ac:dyDescent="0.3">
      <c r="A89" s="72" t="s">
        <v>30</v>
      </c>
      <c r="B89" s="194">
        <f>B87+B88</f>
        <v>16</v>
      </c>
      <c r="C89" s="25">
        <f>C87+C88</f>
        <v>39</v>
      </c>
      <c r="D89" s="75"/>
      <c r="E89" s="54"/>
      <c r="F89" s="75"/>
      <c r="G89" s="75"/>
      <c r="H89" s="75"/>
      <c r="I89" s="75"/>
      <c r="J89" s="75"/>
      <c r="K89" s="75"/>
      <c r="L89" s="54"/>
      <c r="M89" s="75"/>
      <c r="N89" s="75"/>
      <c r="O89" s="75"/>
      <c r="P89" s="75"/>
      <c r="Q89" s="75"/>
      <c r="R89" s="75"/>
      <c r="S89" s="75"/>
      <c r="T89" s="75"/>
      <c r="U89" s="75"/>
      <c r="V89" s="75"/>
    </row>
    <row r="90" spans="1:22" x14ac:dyDescent="0.3">
      <c r="A90" s="72" t="s">
        <v>31</v>
      </c>
      <c r="B90" s="194">
        <f>SUM(D90:U90)</f>
        <v>0</v>
      </c>
      <c r="C90" s="25">
        <f>B90+4</f>
        <v>4</v>
      </c>
      <c r="D90" s="75"/>
      <c r="E90" s="54"/>
      <c r="F90" s="75"/>
      <c r="G90" s="75"/>
      <c r="H90" s="75"/>
      <c r="I90" s="75"/>
      <c r="J90" s="75"/>
      <c r="K90" s="75"/>
      <c r="L90" s="54"/>
      <c r="M90" s="75"/>
      <c r="N90" s="75"/>
      <c r="O90" s="75"/>
      <c r="P90" s="75"/>
      <c r="Q90" s="75"/>
      <c r="R90" s="75"/>
      <c r="S90" s="75"/>
      <c r="T90" s="75"/>
      <c r="U90" s="75"/>
      <c r="V90" s="75"/>
    </row>
    <row r="91" spans="1:22" x14ac:dyDescent="0.3">
      <c r="A91" s="80" t="s">
        <v>40</v>
      </c>
      <c r="B91" s="194"/>
      <c r="C91" s="25"/>
      <c r="D91" s="75">
        <v>1</v>
      </c>
      <c r="E91" s="54"/>
      <c r="F91" s="75"/>
      <c r="G91" s="75">
        <v>1</v>
      </c>
      <c r="H91" s="75">
        <v>1</v>
      </c>
      <c r="I91" s="75"/>
      <c r="J91" s="75">
        <v>2</v>
      </c>
      <c r="K91" s="75"/>
      <c r="L91" s="54"/>
      <c r="M91" s="75">
        <v>5</v>
      </c>
      <c r="N91" s="75">
        <v>6</v>
      </c>
      <c r="O91" s="75">
        <v>2</v>
      </c>
      <c r="P91" s="75">
        <v>3</v>
      </c>
      <c r="Q91" s="75">
        <v>3</v>
      </c>
      <c r="R91" s="75">
        <v>3</v>
      </c>
      <c r="S91" s="75">
        <v>2</v>
      </c>
      <c r="T91" s="75">
        <v>2</v>
      </c>
      <c r="U91" s="75">
        <v>5</v>
      </c>
      <c r="V91" s="75">
        <v>2</v>
      </c>
    </row>
    <row r="92" spans="1:22" x14ac:dyDescent="0.3">
      <c r="A92" s="80" t="s">
        <v>85</v>
      </c>
      <c r="B92" s="194"/>
      <c r="C92" s="25"/>
      <c r="D92" s="75">
        <v>2</v>
      </c>
      <c r="E92" s="54"/>
      <c r="F92" s="75"/>
      <c r="G92" s="75">
        <v>3</v>
      </c>
      <c r="H92" s="75">
        <v>2</v>
      </c>
      <c r="I92" s="75"/>
      <c r="J92" s="75">
        <v>5</v>
      </c>
      <c r="K92" s="75"/>
      <c r="L92" s="54"/>
      <c r="M92" s="75">
        <v>6</v>
      </c>
      <c r="N92" s="75">
        <v>9</v>
      </c>
      <c r="O92" s="75">
        <v>2</v>
      </c>
      <c r="P92" s="75">
        <v>5</v>
      </c>
      <c r="Q92" s="75">
        <v>3</v>
      </c>
      <c r="R92" s="75">
        <v>5</v>
      </c>
      <c r="S92" s="75">
        <v>3</v>
      </c>
      <c r="T92" s="75">
        <v>3</v>
      </c>
      <c r="U92" s="75">
        <v>6</v>
      </c>
      <c r="V92" s="75">
        <v>2</v>
      </c>
    </row>
    <row r="93" spans="1:22" ht="17" thickBot="1" x14ac:dyDescent="0.35">
      <c r="A93" s="76" t="s">
        <v>32</v>
      </c>
      <c r="B93" s="194">
        <f>SUM(D93:U93)</f>
        <v>79</v>
      </c>
      <c r="C93" s="26">
        <f>B93+128</f>
        <v>207</v>
      </c>
      <c r="D93" s="78">
        <v>2</v>
      </c>
      <c r="E93" s="79"/>
      <c r="F93" s="78"/>
      <c r="G93" s="78">
        <v>2</v>
      </c>
      <c r="H93" s="78">
        <v>2</v>
      </c>
      <c r="I93" s="78"/>
      <c r="J93" s="78">
        <v>5</v>
      </c>
      <c r="K93" s="78"/>
      <c r="L93" s="79"/>
      <c r="M93" s="78">
        <v>13</v>
      </c>
      <c r="N93" s="78">
        <v>13</v>
      </c>
      <c r="O93" s="78">
        <v>4</v>
      </c>
      <c r="P93" s="78">
        <v>6</v>
      </c>
      <c r="Q93" s="78">
        <v>6</v>
      </c>
      <c r="R93" s="78">
        <v>7</v>
      </c>
      <c r="S93" s="78">
        <v>4</v>
      </c>
      <c r="T93" s="78">
        <v>5</v>
      </c>
      <c r="U93" s="78">
        <v>10</v>
      </c>
      <c r="V93" s="78">
        <v>4</v>
      </c>
    </row>
    <row r="94" spans="1:22" ht="21.1" x14ac:dyDescent="0.35">
      <c r="A94" s="66" t="s">
        <v>726</v>
      </c>
      <c r="B94" s="194"/>
      <c r="C94" s="27"/>
      <c r="D94" s="75"/>
      <c r="E94" s="54"/>
      <c r="F94" s="75"/>
      <c r="G94" s="75"/>
      <c r="H94" s="75"/>
      <c r="I94" s="75"/>
      <c r="J94" s="75"/>
      <c r="K94" s="75"/>
      <c r="L94" s="54"/>
      <c r="M94" s="75"/>
      <c r="N94" s="75"/>
      <c r="O94" s="75"/>
      <c r="P94" s="75"/>
      <c r="Q94" s="75" t="s">
        <v>575</v>
      </c>
      <c r="R94" s="75" t="s">
        <v>548</v>
      </c>
      <c r="S94" s="75" t="s">
        <v>548</v>
      </c>
      <c r="T94" s="75" t="s">
        <v>551</v>
      </c>
      <c r="U94" s="75" t="s">
        <v>551</v>
      </c>
      <c r="V94" s="75" t="s">
        <v>551</v>
      </c>
    </row>
    <row r="95" spans="1:22" x14ac:dyDescent="0.3">
      <c r="A95" s="72" t="s">
        <v>28</v>
      </c>
      <c r="B95" s="194">
        <f>SUM(D95:U95)</f>
        <v>3</v>
      </c>
      <c r="C95" s="25">
        <f>B95+35</f>
        <v>38</v>
      </c>
      <c r="D95" s="75"/>
      <c r="E95" s="54"/>
      <c r="F95" s="75"/>
      <c r="G95" s="75"/>
      <c r="H95" s="75"/>
      <c r="I95" s="75"/>
      <c r="J95" s="75"/>
      <c r="K95" s="75"/>
      <c r="L95" s="54"/>
      <c r="M95" s="75"/>
      <c r="N95" s="75"/>
      <c r="O95" s="75"/>
      <c r="P95" s="75"/>
      <c r="Q95" s="75">
        <v>1</v>
      </c>
      <c r="R95" s="75">
        <v>1</v>
      </c>
      <c r="S95" s="75">
        <v>1</v>
      </c>
      <c r="T95" s="75"/>
      <c r="U95" s="75"/>
      <c r="V95" s="75"/>
    </row>
    <row r="96" spans="1:22" x14ac:dyDescent="0.3">
      <c r="A96" s="72" t="s">
        <v>29</v>
      </c>
      <c r="B96" s="194">
        <f>SUM(D96:U96)</f>
        <v>2</v>
      </c>
      <c r="C96" s="25">
        <f>B96+40</f>
        <v>42</v>
      </c>
      <c r="D96" s="75"/>
      <c r="E96" s="54"/>
      <c r="F96" s="75"/>
      <c r="G96" s="75"/>
      <c r="H96" s="75"/>
      <c r="I96" s="75"/>
      <c r="J96" s="75"/>
      <c r="K96" s="75"/>
      <c r="L96" s="54"/>
      <c r="M96" s="75"/>
      <c r="N96" s="75"/>
      <c r="O96" s="75"/>
      <c r="P96" s="75"/>
      <c r="Q96" s="75"/>
      <c r="R96" s="75"/>
      <c r="S96" s="75"/>
      <c r="T96" s="75">
        <v>1</v>
      </c>
      <c r="U96" s="75">
        <v>1</v>
      </c>
      <c r="V96" s="75">
        <v>1</v>
      </c>
    </row>
    <row r="97" spans="1:22" x14ac:dyDescent="0.3">
      <c r="A97" s="72" t="s">
        <v>30</v>
      </c>
      <c r="B97" s="194">
        <f>B95+B96</f>
        <v>5</v>
      </c>
      <c r="C97" s="25">
        <f>C95+C96</f>
        <v>80</v>
      </c>
      <c r="D97" s="75"/>
      <c r="E97" s="54"/>
      <c r="F97" s="75"/>
      <c r="G97" s="75"/>
      <c r="H97" s="75"/>
      <c r="I97" s="75"/>
      <c r="J97" s="75"/>
      <c r="K97" s="75"/>
      <c r="L97" s="54"/>
      <c r="M97" s="75"/>
      <c r="N97" s="75"/>
      <c r="O97" s="75"/>
      <c r="P97" s="75"/>
      <c r="Q97" s="75"/>
      <c r="R97" s="75"/>
      <c r="S97" s="75"/>
      <c r="T97" s="75"/>
      <c r="U97" s="75"/>
      <c r="V97" s="75"/>
    </row>
    <row r="98" spans="1:22" x14ac:dyDescent="0.3">
      <c r="A98" s="72" t="s">
        <v>31</v>
      </c>
      <c r="B98" s="194">
        <f>SUM(D98:U98)</f>
        <v>2</v>
      </c>
      <c r="C98" s="25">
        <f>B98+18</f>
        <v>20</v>
      </c>
      <c r="D98" s="75"/>
      <c r="E98" s="54"/>
      <c r="F98" s="75"/>
      <c r="G98" s="75"/>
      <c r="H98" s="75"/>
      <c r="I98" s="75"/>
      <c r="J98" s="75"/>
      <c r="K98" s="75"/>
      <c r="L98" s="54"/>
      <c r="M98" s="75"/>
      <c r="N98" s="75"/>
      <c r="O98" s="75"/>
      <c r="P98" s="75"/>
      <c r="Q98" s="75"/>
      <c r="R98" s="75"/>
      <c r="S98" s="75">
        <v>1</v>
      </c>
      <c r="T98" s="75"/>
      <c r="U98" s="75">
        <v>1</v>
      </c>
      <c r="V98" s="75"/>
    </row>
    <row r="99" spans="1:22" x14ac:dyDescent="0.3">
      <c r="A99" s="80" t="s">
        <v>40</v>
      </c>
      <c r="B99" s="194"/>
      <c r="C99" s="25"/>
      <c r="D99" s="75"/>
      <c r="E99" s="54"/>
      <c r="F99" s="75"/>
      <c r="G99" s="75"/>
      <c r="H99" s="75"/>
      <c r="I99" s="75"/>
      <c r="J99" s="75"/>
      <c r="K99" s="75"/>
      <c r="L99" s="54"/>
      <c r="M99" s="75"/>
      <c r="N99" s="75"/>
      <c r="O99" s="75"/>
      <c r="P99" s="75"/>
      <c r="Q99" s="75"/>
      <c r="R99" s="75"/>
      <c r="S99" s="75"/>
      <c r="T99" s="75"/>
      <c r="U99" s="75"/>
      <c r="V99" s="75"/>
    </row>
    <row r="100" spans="1:22" x14ac:dyDescent="0.3">
      <c r="A100" s="80" t="s">
        <v>85</v>
      </c>
      <c r="B100" s="194"/>
      <c r="C100" s="25"/>
      <c r="D100" s="75"/>
      <c r="E100" s="54"/>
      <c r="F100" s="75"/>
      <c r="G100" s="75"/>
      <c r="H100" s="75"/>
      <c r="I100" s="75"/>
      <c r="J100" s="75"/>
      <c r="K100" s="75"/>
      <c r="L100" s="54"/>
      <c r="M100" s="75"/>
      <c r="N100" s="75"/>
      <c r="O100" s="75"/>
      <c r="P100" s="75"/>
      <c r="Q100" s="75"/>
      <c r="R100" s="75"/>
      <c r="S100" s="75"/>
      <c r="T100" s="75"/>
      <c r="U100" s="75"/>
      <c r="V100" s="75"/>
    </row>
    <row r="101" spans="1:22" ht="17" thickBot="1" x14ac:dyDescent="0.35">
      <c r="A101" s="76" t="s">
        <v>32</v>
      </c>
      <c r="B101" s="194">
        <f>SUM(D101:U101)</f>
        <v>10</v>
      </c>
      <c r="C101" s="26">
        <f>B101+99</f>
        <v>109</v>
      </c>
      <c r="D101" s="78"/>
      <c r="E101" s="79"/>
      <c r="F101" s="78"/>
      <c r="G101" s="78"/>
      <c r="H101" s="78"/>
      <c r="I101" s="78"/>
      <c r="J101" s="78"/>
      <c r="K101" s="78"/>
      <c r="L101" s="79"/>
      <c r="M101" s="78"/>
      <c r="N101" s="78"/>
      <c r="O101" s="78"/>
      <c r="P101" s="78"/>
      <c r="Q101" s="78"/>
      <c r="R101" s="78"/>
      <c r="S101" s="78">
        <v>5</v>
      </c>
      <c r="T101" s="78"/>
      <c r="U101" s="78">
        <v>5</v>
      </c>
      <c r="V101" s="78"/>
    </row>
    <row r="102" spans="1:22" ht="21.1" x14ac:dyDescent="0.35">
      <c r="A102" s="66" t="s">
        <v>509</v>
      </c>
      <c r="B102" s="194"/>
      <c r="C102" s="27"/>
      <c r="D102" s="75" t="s">
        <v>551</v>
      </c>
      <c r="E102" s="54"/>
      <c r="F102" s="75" t="s">
        <v>621</v>
      </c>
      <c r="G102" s="75" t="s">
        <v>621</v>
      </c>
      <c r="H102" s="75" t="s">
        <v>551</v>
      </c>
      <c r="I102" s="75" t="s">
        <v>551</v>
      </c>
      <c r="J102" s="75" t="s">
        <v>551</v>
      </c>
      <c r="K102" s="75" t="s">
        <v>551</v>
      </c>
      <c r="L102" s="54"/>
      <c r="M102" s="75" t="s">
        <v>621</v>
      </c>
      <c r="N102" s="75" t="s">
        <v>551</v>
      </c>
      <c r="O102" s="75" t="s">
        <v>551</v>
      </c>
      <c r="P102" s="75" t="s">
        <v>551</v>
      </c>
      <c r="Q102" s="75"/>
      <c r="R102" s="75" t="s">
        <v>551</v>
      </c>
      <c r="S102" s="75" t="s">
        <v>551</v>
      </c>
      <c r="T102" s="75"/>
      <c r="U102" s="75"/>
      <c r="V102" s="75"/>
    </row>
    <row r="103" spans="1:22" x14ac:dyDescent="0.3">
      <c r="A103" s="72" t="s">
        <v>28</v>
      </c>
      <c r="B103" s="194">
        <f>SUM(D103:U103)</f>
        <v>0</v>
      </c>
      <c r="C103" s="25">
        <f>B103</f>
        <v>0</v>
      </c>
      <c r="D103" s="75"/>
      <c r="E103" s="54"/>
      <c r="F103" s="75"/>
      <c r="G103" s="75"/>
      <c r="H103" s="75"/>
      <c r="I103" s="75"/>
      <c r="J103" s="75"/>
      <c r="K103" s="75"/>
      <c r="L103" s="54"/>
      <c r="M103" s="75"/>
      <c r="N103" s="75"/>
      <c r="O103" s="75"/>
      <c r="P103" s="75"/>
      <c r="Q103" s="75"/>
      <c r="R103" s="75"/>
      <c r="S103" s="75"/>
      <c r="T103" s="75"/>
      <c r="U103" s="75"/>
      <c r="V103" s="75"/>
    </row>
    <row r="104" spans="1:22" x14ac:dyDescent="0.3">
      <c r="A104" s="72" t="s">
        <v>29</v>
      </c>
      <c r="B104" s="194">
        <f>SUM(D104:U104)</f>
        <v>10</v>
      </c>
      <c r="C104" s="25">
        <f>B104+15</f>
        <v>25</v>
      </c>
      <c r="D104" s="75">
        <v>1</v>
      </c>
      <c r="E104" s="54"/>
      <c r="F104" s="75"/>
      <c r="G104" s="75"/>
      <c r="H104" s="75">
        <v>1</v>
      </c>
      <c r="I104" s="75">
        <v>1</v>
      </c>
      <c r="J104" s="75">
        <v>1</v>
      </c>
      <c r="K104" s="75">
        <v>1</v>
      </c>
      <c r="L104" s="54"/>
      <c r="M104" s="75"/>
      <c r="N104" s="75">
        <v>1</v>
      </c>
      <c r="O104" s="75">
        <v>1</v>
      </c>
      <c r="P104" s="75">
        <v>1</v>
      </c>
      <c r="Q104" s="75"/>
      <c r="R104" s="75">
        <v>1</v>
      </c>
      <c r="S104" s="75">
        <v>1</v>
      </c>
      <c r="T104" s="75"/>
      <c r="U104" s="75"/>
      <c r="V104" s="75"/>
    </row>
    <row r="105" spans="1:22" x14ac:dyDescent="0.3">
      <c r="A105" s="72" t="s">
        <v>30</v>
      </c>
      <c r="B105" s="194">
        <f>B103+B104</f>
        <v>10</v>
      </c>
      <c r="C105" s="25">
        <f>C103+C104</f>
        <v>25</v>
      </c>
      <c r="D105" s="75"/>
      <c r="E105" s="54"/>
      <c r="F105" s="75"/>
      <c r="G105" s="75"/>
      <c r="H105" s="75"/>
      <c r="I105" s="75"/>
      <c r="J105" s="75"/>
      <c r="K105" s="75"/>
      <c r="L105" s="54"/>
      <c r="M105" s="75"/>
      <c r="N105" s="75"/>
      <c r="O105" s="75"/>
      <c r="P105" s="75"/>
      <c r="Q105" s="75"/>
      <c r="R105" s="75"/>
      <c r="S105" s="75"/>
      <c r="T105" s="75"/>
      <c r="U105" s="75"/>
      <c r="V105" s="75"/>
    </row>
    <row r="106" spans="1:22" x14ac:dyDescent="0.3">
      <c r="A106" s="72" t="s">
        <v>31</v>
      </c>
      <c r="B106" s="194">
        <f>SUM(D106:U106)</f>
        <v>1</v>
      </c>
      <c r="C106" s="25">
        <f>B106+1</f>
        <v>2</v>
      </c>
      <c r="D106" s="75"/>
      <c r="E106" s="54"/>
      <c r="F106" s="75"/>
      <c r="G106" s="75"/>
      <c r="H106" s="75"/>
      <c r="I106" s="75"/>
      <c r="J106" s="75"/>
      <c r="K106" s="75"/>
      <c r="L106" s="54"/>
      <c r="M106" s="75"/>
      <c r="N106" s="75">
        <v>1</v>
      </c>
      <c r="O106" s="75"/>
      <c r="P106" s="75"/>
      <c r="Q106" s="75"/>
      <c r="R106" s="75"/>
      <c r="S106" s="75"/>
      <c r="T106" s="75"/>
      <c r="U106" s="75"/>
      <c r="V106" s="75"/>
    </row>
    <row r="107" spans="1:22" ht="17" thickBot="1" x14ac:dyDescent="0.35">
      <c r="A107" s="76" t="s">
        <v>32</v>
      </c>
      <c r="B107" s="194">
        <f>SUM(D107:U107)</f>
        <v>5</v>
      </c>
      <c r="C107" s="26">
        <f>B107+5</f>
        <v>10</v>
      </c>
      <c r="D107" s="78"/>
      <c r="E107" s="79"/>
      <c r="F107" s="78"/>
      <c r="G107" s="78"/>
      <c r="H107" s="78"/>
      <c r="I107" s="78"/>
      <c r="J107" s="78"/>
      <c r="K107" s="78"/>
      <c r="L107" s="79"/>
      <c r="M107" s="78"/>
      <c r="N107" s="78">
        <v>5</v>
      </c>
      <c r="O107" s="78"/>
      <c r="P107" s="78"/>
      <c r="Q107" s="78"/>
      <c r="R107" s="78"/>
      <c r="S107" s="78"/>
      <c r="T107" s="78"/>
      <c r="U107" s="78"/>
      <c r="V107" s="78"/>
    </row>
    <row r="108" spans="1:22" ht="21.1" x14ac:dyDescent="0.35">
      <c r="A108" s="48" t="s">
        <v>327</v>
      </c>
      <c r="B108" s="194"/>
      <c r="C108" s="27"/>
      <c r="D108" s="75"/>
      <c r="E108" s="54"/>
      <c r="F108" s="75"/>
      <c r="G108" s="75"/>
      <c r="H108" s="75"/>
      <c r="I108" s="75"/>
      <c r="J108" s="75"/>
      <c r="K108" s="75"/>
      <c r="L108" s="54"/>
      <c r="M108" s="75"/>
      <c r="N108" s="75"/>
      <c r="O108" s="83"/>
      <c r="P108" s="83"/>
      <c r="Q108" s="83" t="s">
        <v>621</v>
      </c>
      <c r="R108" s="83"/>
      <c r="S108" s="83"/>
      <c r="T108" s="83"/>
      <c r="U108" s="83"/>
      <c r="V108" s="83"/>
    </row>
    <row r="109" spans="1:22" x14ac:dyDescent="0.3">
      <c r="A109" s="80" t="s">
        <v>28</v>
      </c>
      <c r="B109" s="194">
        <f>SUM(D109:U109)</f>
        <v>0</v>
      </c>
      <c r="C109" s="25">
        <f>B109</f>
        <v>0</v>
      </c>
      <c r="D109" s="75"/>
      <c r="E109" s="54"/>
      <c r="F109" s="75"/>
      <c r="G109" s="75"/>
      <c r="H109" s="75"/>
      <c r="I109" s="75"/>
      <c r="J109" s="75"/>
      <c r="K109" s="75"/>
      <c r="L109" s="54"/>
      <c r="M109" s="75"/>
      <c r="N109" s="75"/>
      <c r="O109" s="75"/>
      <c r="P109" s="75"/>
      <c r="Q109" s="75"/>
      <c r="R109" s="75"/>
      <c r="S109" s="75"/>
      <c r="T109" s="75"/>
      <c r="U109" s="75"/>
      <c r="V109" s="75"/>
    </row>
    <row r="110" spans="1:22" x14ac:dyDescent="0.3">
      <c r="A110" s="80" t="s">
        <v>29</v>
      </c>
      <c r="B110" s="194">
        <f>SUM(D110:U110)+1</f>
        <v>1</v>
      </c>
      <c r="C110" s="25">
        <f>B110</f>
        <v>1</v>
      </c>
      <c r="D110" s="75"/>
      <c r="E110" s="54"/>
      <c r="F110" s="75"/>
      <c r="G110" s="75"/>
      <c r="H110" s="75"/>
      <c r="I110" s="75"/>
      <c r="J110" s="75"/>
      <c r="K110" s="75"/>
      <c r="L110" s="54"/>
      <c r="M110" s="75"/>
      <c r="N110" s="75"/>
      <c r="O110" s="75"/>
      <c r="P110" s="75"/>
      <c r="Q110" s="75"/>
      <c r="R110" s="75"/>
      <c r="S110" s="75"/>
      <c r="T110" s="75"/>
      <c r="U110" s="75"/>
      <c r="V110" s="75"/>
    </row>
    <row r="111" spans="1:22" x14ac:dyDescent="0.3">
      <c r="A111" s="80" t="s">
        <v>30</v>
      </c>
      <c r="B111" s="194">
        <f>B109+B110</f>
        <v>1</v>
      </c>
      <c r="C111" s="25">
        <f>C109+C110</f>
        <v>1</v>
      </c>
      <c r="D111" s="75"/>
      <c r="E111" s="54"/>
      <c r="F111" s="75"/>
      <c r="G111" s="75"/>
      <c r="H111" s="75"/>
      <c r="I111" s="75"/>
      <c r="J111" s="75"/>
      <c r="K111" s="75"/>
      <c r="L111" s="54"/>
      <c r="M111" s="75"/>
      <c r="N111" s="75"/>
      <c r="O111" s="75"/>
      <c r="P111" s="75"/>
      <c r="Q111" s="75"/>
      <c r="R111" s="75"/>
      <c r="S111" s="75"/>
      <c r="T111" s="75"/>
      <c r="U111" s="75"/>
      <c r="V111" s="75"/>
    </row>
    <row r="112" spans="1:22" x14ac:dyDescent="0.3">
      <c r="A112" s="80" t="s">
        <v>31</v>
      </c>
      <c r="B112" s="194">
        <f>SUM(D112:U112)</f>
        <v>0</v>
      </c>
      <c r="C112" s="25">
        <f>B112</f>
        <v>0</v>
      </c>
      <c r="D112" s="75"/>
      <c r="E112" s="54"/>
      <c r="F112" s="75"/>
      <c r="G112" s="75"/>
      <c r="H112" s="75"/>
      <c r="I112" s="75"/>
      <c r="J112" s="75"/>
      <c r="K112" s="75"/>
      <c r="L112" s="54"/>
      <c r="M112" s="75"/>
      <c r="N112" s="75"/>
      <c r="O112" s="75"/>
      <c r="P112" s="75"/>
      <c r="Q112" s="75"/>
      <c r="R112" s="75"/>
      <c r="S112" s="75"/>
      <c r="T112" s="75"/>
      <c r="U112" s="75"/>
      <c r="V112" s="75"/>
    </row>
    <row r="113" spans="1:22" ht="17" thickBot="1" x14ac:dyDescent="0.35">
      <c r="A113" s="82" t="s">
        <v>32</v>
      </c>
      <c r="B113" s="194">
        <f>SUM(D113:U113)</f>
        <v>0</v>
      </c>
      <c r="C113" s="26">
        <f>B113</f>
        <v>0</v>
      </c>
      <c r="D113" s="78"/>
      <c r="E113" s="79"/>
      <c r="F113" s="78"/>
      <c r="G113" s="78"/>
      <c r="H113" s="78"/>
      <c r="I113" s="78"/>
      <c r="J113" s="78"/>
      <c r="K113" s="78"/>
      <c r="L113" s="53"/>
      <c r="M113" s="78"/>
      <c r="N113" s="78"/>
      <c r="O113" s="78"/>
      <c r="P113" s="78"/>
      <c r="Q113" s="78"/>
      <c r="R113" s="78"/>
      <c r="S113" s="78"/>
      <c r="T113" s="78"/>
      <c r="U113" s="78"/>
      <c r="V113" s="78"/>
    </row>
    <row r="114" spans="1:22" ht="21.1" x14ac:dyDescent="0.35">
      <c r="A114" s="66" t="s">
        <v>328</v>
      </c>
      <c r="B114" s="194"/>
      <c r="C114" s="27"/>
      <c r="D114" s="75" t="s">
        <v>548</v>
      </c>
      <c r="E114" s="54"/>
      <c r="F114" s="75">
        <v>9</v>
      </c>
      <c r="G114" s="75">
        <v>9</v>
      </c>
      <c r="H114" s="75" t="s">
        <v>548</v>
      </c>
      <c r="I114" s="75" t="s">
        <v>548</v>
      </c>
      <c r="J114" s="75" t="s">
        <v>548</v>
      </c>
      <c r="K114" s="75">
        <v>9</v>
      </c>
      <c r="L114" s="54"/>
      <c r="M114" s="75" t="s">
        <v>703</v>
      </c>
      <c r="N114" s="75" t="s">
        <v>548</v>
      </c>
      <c r="O114" s="75" t="s">
        <v>701</v>
      </c>
      <c r="P114" s="75" t="s">
        <v>548</v>
      </c>
      <c r="Q114" s="75"/>
      <c r="R114" s="75"/>
      <c r="S114" s="75"/>
      <c r="T114" s="75" t="s">
        <v>548</v>
      </c>
      <c r="U114" s="75">
        <v>9</v>
      </c>
      <c r="V114" s="75" t="s">
        <v>548</v>
      </c>
    </row>
    <row r="115" spans="1:22" x14ac:dyDescent="0.3">
      <c r="A115" s="72" t="s">
        <v>28</v>
      </c>
      <c r="B115" s="194">
        <f>SUM(D115:U115)+82</f>
        <v>95</v>
      </c>
      <c r="C115" s="25">
        <f>B115</f>
        <v>95</v>
      </c>
      <c r="D115" s="75">
        <v>1</v>
      </c>
      <c r="E115" s="54"/>
      <c r="F115" s="75">
        <v>1</v>
      </c>
      <c r="G115" s="75">
        <v>1</v>
      </c>
      <c r="H115" s="75">
        <v>1</v>
      </c>
      <c r="I115" s="75">
        <v>1</v>
      </c>
      <c r="J115" s="75">
        <v>1</v>
      </c>
      <c r="K115" s="75">
        <v>1</v>
      </c>
      <c r="L115" s="54"/>
      <c r="M115" s="75">
        <v>1</v>
      </c>
      <c r="N115" s="75">
        <v>1</v>
      </c>
      <c r="O115" s="75">
        <v>1</v>
      </c>
      <c r="P115" s="75">
        <v>1</v>
      </c>
      <c r="Q115" s="75"/>
      <c r="R115" s="75"/>
      <c r="S115" s="75"/>
      <c r="T115" s="75">
        <v>1</v>
      </c>
      <c r="U115" s="75">
        <v>1</v>
      </c>
      <c r="V115" s="75">
        <v>1</v>
      </c>
    </row>
    <row r="116" spans="1:22" x14ac:dyDescent="0.3">
      <c r="A116" s="72" t="s">
        <v>29</v>
      </c>
      <c r="B116" s="194">
        <f>SUM(D116:U116)+10</f>
        <v>10</v>
      </c>
      <c r="C116" s="25">
        <f>B116</f>
        <v>10</v>
      </c>
      <c r="D116" s="75"/>
      <c r="E116" s="54"/>
      <c r="F116" s="75"/>
      <c r="G116" s="75"/>
      <c r="H116" s="75"/>
      <c r="I116" s="75"/>
      <c r="J116" s="75"/>
      <c r="K116" s="75"/>
      <c r="L116" s="54"/>
      <c r="M116" s="75"/>
      <c r="N116" s="75"/>
      <c r="O116" s="75"/>
      <c r="P116" s="75"/>
      <c r="Q116" s="75"/>
      <c r="R116" s="75"/>
      <c r="S116" s="75"/>
      <c r="T116" s="75"/>
      <c r="U116" s="75"/>
      <c r="V116" s="75"/>
    </row>
    <row r="117" spans="1:22" x14ac:dyDescent="0.3">
      <c r="A117" s="72" t="s">
        <v>30</v>
      </c>
      <c r="B117" s="194">
        <f>B115+B116</f>
        <v>105</v>
      </c>
      <c r="C117" s="25">
        <f>C115+C116</f>
        <v>105</v>
      </c>
      <c r="D117" s="75"/>
      <c r="E117" s="54"/>
      <c r="F117" s="75"/>
      <c r="G117" s="75"/>
      <c r="H117" s="75"/>
      <c r="I117" s="75"/>
      <c r="J117" s="75"/>
      <c r="K117" s="75"/>
      <c r="L117" s="54"/>
      <c r="M117" s="75"/>
      <c r="N117" s="75"/>
      <c r="O117" s="75"/>
      <c r="P117" s="75"/>
      <c r="Q117" s="75"/>
      <c r="R117" s="75"/>
      <c r="S117" s="75"/>
      <c r="T117" s="75"/>
      <c r="U117" s="75"/>
      <c r="V117" s="75"/>
    </row>
    <row r="118" spans="1:22" x14ac:dyDescent="0.3">
      <c r="A118" s="72" t="s">
        <v>31</v>
      </c>
      <c r="B118" s="194">
        <f>SUM(D118:U118)+20</f>
        <v>22</v>
      </c>
      <c r="C118" s="25">
        <f>B118</f>
        <v>22</v>
      </c>
      <c r="D118" s="75"/>
      <c r="E118" s="54"/>
      <c r="F118" s="75"/>
      <c r="G118" s="75"/>
      <c r="H118" s="75"/>
      <c r="I118" s="75"/>
      <c r="J118" s="75"/>
      <c r="K118" s="75"/>
      <c r="L118" s="54"/>
      <c r="M118" s="75"/>
      <c r="N118" s="75">
        <v>1</v>
      </c>
      <c r="O118" s="75">
        <v>1</v>
      </c>
      <c r="P118" s="75"/>
      <c r="Q118" s="75"/>
      <c r="R118" s="75"/>
      <c r="S118" s="75"/>
      <c r="T118" s="75"/>
      <c r="U118" s="75"/>
      <c r="V118" s="75"/>
    </row>
    <row r="119" spans="1:22" ht="17" thickBot="1" x14ac:dyDescent="0.35">
      <c r="A119" s="76" t="s">
        <v>32</v>
      </c>
      <c r="B119" s="194">
        <f>SUM(D119:U119)+118</f>
        <v>128</v>
      </c>
      <c r="C119" s="26">
        <f>B119</f>
        <v>128</v>
      </c>
      <c r="D119" s="78"/>
      <c r="E119" s="79"/>
      <c r="F119" s="78"/>
      <c r="G119" s="78"/>
      <c r="H119" s="78"/>
      <c r="I119" s="78"/>
      <c r="J119" s="78"/>
      <c r="K119" s="78"/>
      <c r="L119" s="79"/>
      <c r="M119" s="78"/>
      <c r="N119" s="78">
        <v>5</v>
      </c>
      <c r="O119" s="78">
        <v>5</v>
      </c>
      <c r="P119" s="78"/>
      <c r="Q119" s="78"/>
      <c r="R119" s="78"/>
      <c r="S119" s="78"/>
      <c r="T119" s="78"/>
      <c r="U119" s="78"/>
      <c r="V119" s="78"/>
    </row>
    <row r="120" spans="1:22" ht="21.1" x14ac:dyDescent="0.35">
      <c r="A120" s="66" t="s">
        <v>329</v>
      </c>
      <c r="B120" s="194"/>
      <c r="C120" s="27"/>
      <c r="D120" s="75"/>
      <c r="E120" s="54"/>
      <c r="F120" s="75"/>
      <c r="G120" s="75" t="s">
        <v>551</v>
      </c>
      <c r="H120" s="75" t="s">
        <v>551</v>
      </c>
      <c r="I120" s="75"/>
      <c r="J120" s="75"/>
      <c r="K120" s="75"/>
      <c r="L120" s="54"/>
      <c r="M120" s="75"/>
      <c r="N120" s="75"/>
      <c r="O120" s="75"/>
      <c r="P120" s="75"/>
      <c r="Q120" s="75" t="s">
        <v>551</v>
      </c>
      <c r="R120" s="75"/>
      <c r="S120" s="75"/>
      <c r="T120" s="75" t="s">
        <v>551</v>
      </c>
      <c r="U120" s="75"/>
      <c r="V120" s="75"/>
    </row>
    <row r="121" spans="1:22" x14ac:dyDescent="0.3">
      <c r="A121" s="72" t="s">
        <v>28</v>
      </c>
      <c r="B121" s="194">
        <f>SUM(D121:U121)+7</f>
        <v>7</v>
      </c>
      <c r="C121" s="25">
        <f>B121</f>
        <v>7</v>
      </c>
      <c r="D121" s="75"/>
      <c r="E121" s="54"/>
      <c r="F121" s="75"/>
      <c r="G121" s="75"/>
      <c r="H121" s="75"/>
      <c r="I121" s="75"/>
      <c r="J121" s="75"/>
      <c r="K121" s="75"/>
      <c r="L121" s="54"/>
      <c r="M121" s="75"/>
      <c r="N121" s="75"/>
      <c r="O121" s="75"/>
      <c r="P121" s="75"/>
      <c r="Q121" s="75"/>
      <c r="R121" s="75"/>
      <c r="S121" s="75"/>
      <c r="T121" s="75"/>
      <c r="U121" s="75"/>
      <c r="V121" s="75"/>
    </row>
    <row r="122" spans="1:22" x14ac:dyDescent="0.3">
      <c r="A122" s="72" t="s">
        <v>29</v>
      </c>
      <c r="B122" s="194">
        <f>SUM(D122:U122)+11</f>
        <v>15</v>
      </c>
      <c r="C122" s="25">
        <f>B122</f>
        <v>15</v>
      </c>
      <c r="D122" s="75"/>
      <c r="E122" s="54"/>
      <c r="F122" s="75"/>
      <c r="G122" s="75">
        <v>1</v>
      </c>
      <c r="H122" s="75">
        <v>1</v>
      </c>
      <c r="I122" s="75"/>
      <c r="J122" s="75"/>
      <c r="K122" s="75"/>
      <c r="L122" s="54"/>
      <c r="M122" s="75"/>
      <c r="N122" s="75"/>
      <c r="O122" s="75"/>
      <c r="P122" s="75"/>
      <c r="Q122" s="75">
        <v>1</v>
      </c>
      <c r="R122" s="75"/>
      <c r="S122" s="75"/>
      <c r="T122" s="75">
        <v>1</v>
      </c>
      <c r="U122" s="75"/>
      <c r="V122" s="75"/>
    </row>
    <row r="123" spans="1:22" x14ac:dyDescent="0.3">
      <c r="A123" s="72" t="s">
        <v>30</v>
      </c>
      <c r="B123" s="194">
        <f>B121+B122</f>
        <v>22</v>
      </c>
      <c r="C123" s="25">
        <f>C121+C122</f>
        <v>22</v>
      </c>
      <c r="D123" s="75"/>
      <c r="E123" s="54"/>
      <c r="F123" s="75"/>
      <c r="G123" s="75"/>
      <c r="H123" s="75"/>
      <c r="I123" s="75"/>
      <c r="J123" s="75"/>
      <c r="K123" s="75"/>
      <c r="L123" s="54"/>
      <c r="M123" s="75"/>
      <c r="N123" s="75"/>
      <c r="O123" s="75"/>
      <c r="P123" s="75"/>
      <c r="Q123" s="75"/>
      <c r="R123" s="75"/>
      <c r="S123" s="75"/>
      <c r="T123" s="75"/>
      <c r="U123" s="75"/>
      <c r="V123" s="75"/>
    </row>
    <row r="124" spans="1:22" x14ac:dyDescent="0.3">
      <c r="A124" s="72" t="s">
        <v>31</v>
      </c>
      <c r="B124" s="194">
        <f>SUM(D124:U124)+1</f>
        <v>2</v>
      </c>
      <c r="C124" s="25">
        <f>B124</f>
        <v>2</v>
      </c>
      <c r="D124" s="75"/>
      <c r="E124" s="54"/>
      <c r="F124" s="75"/>
      <c r="G124" s="75"/>
      <c r="H124" s="75"/>
      <c r="I124" s="75"/>
      <c r="J124" s="75"/>
      <c r="K124" s="75"/>
      <c r="L124" s="54"/>
      <c r="M124" s="75"/>
      <c r="N124" s="75"/>
      <c r="O124" s="75"/>
      <c r="P124" s="75"/>
      <c r="Q124" s="75"/>
      <c r="R124" s="75"/>
      <c r="S124" s="75"/>
      <c r="T124" s="75">
        <v>1</v>
      </c>
      <c r="U124" s="75"/>
      <c r="V124" s="75"/>
    </row>
    <row r="125" spans="1:22" ht="17" thickBot="1" x14ac:dyDescent="0.35">
      <c r="A125" s="76" t="s">
        <v>32</v>
      </c>
      <c r="B125" s="194">
        <f>SUM(D125:U125)+5</f>
        <v>10</v>
      </c>
      <c r="C125" s="26">
        <f>B125</f>
        <v>10</v>
      </c>
      <c r="D125" s="78"/>
      <c r="E125" s="79"/>
      <c r="F125" s="78"/>
      <c r="G125" s="78"/>
      <c r="H125" s="78"/>
      <c r="I125" s="78"/>
      <c r="J125" s="78"/>
      <c r="K125" s="78"/>
      <c r="L125" s="79"/>
      <c r="M125" s="78"/>
      <c r="N125" s="78"/>
      <c r="O125" s="78"/>
      <c r="P125" s="78"/>
      <c r="Q125" s="78"/>
      <c r="R125" s="78"/>
      <c r="S125" s="78"/>
      <c r="T125" s="78">
        <v>5</v>
      </c>
      <c r="U125" s="78"/>
      <c r="V125" s="78"/>
    </row>
    <row r="126" spans="1:22" ht="21.1" x14ac:dyDescent="0.35">
      <c r="A126" s="48" t="s">
        <v>510</v>
      </c>
      <c r="B126" s="194"/>
      <c r="C126" s="27"/>
      <c r="D126" s="75" t="s">
        <v>556</v>
      </c>
      <c r="E126" s="54"/>
      <c r="F126" s="75" t="s">
        <v>654</v>
      </c>
      <c r="G126" s="75"/>
      <c r="H126" s="75"/>
      <c r="I126" s="75" t="s">
        <v>551</v>
      </c>
      <c r="J126" s="75" t="s">
        <v>551</v>
      </c>
      <c r="K126" s="75"/>
      <c r="L126" s="54"/>
      <c r="M126" s="75" t="s">
        <v>551</v>
      </c>
      <c r="N126" s="75"/>
      <c r="O126" s="83"/>
      <c r="P126" s="83"/>
      <c r="Q126" s="83"/>
      <c r="R126" s="83"/>
      <c r="S126" s="83"/>
      <c r="T126" s="83"/>
      <c r="U126" s="83"/>
      <c r="V126" s="83"/>
    </row>
    <row r="127" spans="1:22" x14ac:dyDescent="0.3">
      <c r="A127" s="80" t="s">
        <v>28</v>
      </c>
      <c r="B127" s="194">
        <f>SUM(D127:U127)</f>
        <v>0</v>
      </c>
      <c r="C127" s="25">
        <f>B127</f>
        <v>0</v>
      </c>
      <c r="D127" s="75"/>
      <c r="E127" s="54"/>
      <c r="F127" s="75"/>
      <c r="G127" s="75"/>
      <c r="H127" s="75"/>
      <c r="I127" s="75"/>
      <c r="J127" s="75"/>
      <c r="K127" s="75"/>
      <c r="L127" s="54"/>
      <c r="M127" s="75"/>
      <c r="N127" s="75"/>
      <c r="O127" s="75"/>
      <c r="P127" s="75"/>
      <c r="Q127" s="75"/>
      <c r="R127" s="75"/>
      <c r="S127" s="75"/>
      <c r="T127" s="75"/>
      <c r="U127" s="75"/>
      <c r="V127" s="75"/>
    </row>
    <row r="128" spans="1:22" x14ac:dyDescent="0.3">
      <c r="A128" s="80" t="s">
        <v>29</v>
      </c>
      <c r="B128" s="194">
        <f>SUM(D128:U128)</f>
        <v>5</v>
      </c>
      <c r="C128" s="25">
        <f>B128</f>
        <v>5</v>
      </c>
      <c r="D128" s="75">
        <v>1</v>
      </c>
      <c r="E128" s="54"/>
      <c r="F128" s="75">
        <v>1</v>
      </c>
      <c r="G128" s="75"/>
      <c r="H128" s="75"/>
      <c r="I128" s="75">
        <v>1</v>
      </c>
      <c r="J128" s="75">
        <v>1</v>
      </c>
      <c r="K128" s="75"/>
      <c r="L128" s="54"/>
      <c r="M128" s="75">
        <v>1</v>
      </c>
      <c r="N128" s="75"/>
      <c r="O128" s="75"/>
      <c r="P128" s="75"/>
      <c r="Q128" s="75"/>
      <c r="R128" s="75"/>
      <c r="S128" s="75"/>
      <c r="T128" s="75"/>
      <c r="U128" s="75"/>
      <c r="V128" s="75"/>
    </row>
    <row r="129" spans="1:22" x14ac:dyDescent="0.3">
      <c r="A129" s="80" t="s">
        <v>30</v>
      </c>
      <c r="B129" s="194">
        <f>B127+B128</f>
        <v>5</v>
      </c>
      <c r="C129" s="25">
        <f>C127+C128</f>
        <v>5</v>
      </c>
      <c r="D129" s="75"/>
      <c r="E129" s="54"/>
      <c r="F129" s="75"/>
      <c r="G129" s="75"/>
      <c r="H129" s="75"/>
      <c r="I129" s="75"/>
      <c r="J129" s="75"/>
      <c r="K129" s="75"/>
      <c r="L129" s="54"/>
      <c r="M129" s="75"/>
      <c r="N129" s="75"/>
      <c r="O129" s="75"/>
      <c r="P129" s="75"/>
      <c r="Q129" s="75"/>
      <c r="R129" s="75"/>
      <c r="S129" s="75"/>
      <c r="T129" s="75"/>
      <c r="U129" s="75"/>
      <c r="V129" s="75"/>
    </row>
    <row r="130" spans="1:22" x14ac:dyDescent="0.3">
      <c r="A130" s="80" t="s">
        <v>31</v>
      </c>
      <c r="B130" s="194">
        <f>SUM(D130:U130)</f>
        <v>0</v>
      </c>
      <c r="C130" s="25">
        <f>B130</f>
        <v>0</v>
      </c>
      <c r="D130" s="75"/>
      <c r="E130" s="54"/>
      <c r="F130" s="75"/>
      <c r="G130" s="75"/>
      <c r="H130" s="75"/>
      <c r="I130" s="75"/>
      <c r="J130" s="75"/>
      <c r="K130" s="75"/>
      <c r="L130" s="54"/>
      <c r="M130" s="75"/>
      <c r="N130" s="75"/>
      <c r="O130" s="75"/>
      <c r="P130" s="75"/>
      <c r="Q130" s="75"/>
      <c r="R130" s="75"/>
      <c r="S130" s="75"/>
      <c r="T130" s="75"/>
      <c r="U130" s="75"/>
      <c r="V130" s="75"/>
    </row>
    <row r="131" spans="1:22" ht="17" thickBot="1" x14ac:dyDescent="0.35">
      <c r="A131" s="82" t="s">
        <v>32</v>
      </c>
      <c r="B131" s="194">
        <f>SUM(D131:U131)</f>
        <v>0</v>
      </c>
      <c r="C131" s="26">
        <f>B131</f>
        <v>0</v>
      </c>
      <c r="D131" s="78"/>
      <c r="E131" s="79"/>
      <c r="F131" s="78"/>
      <c r="G131" s="78"/>
      <c r="H131" s="78"/>
      <c r="I131" s="78"/>
      <c r="J131" s="78"/>
      <c r="K131" s="78"/>
      <c r="L131" s="79"/>
      <c r="M131" s="78"/>
      <c r="N131" s="42"/>
      <c r="O131" s="78"/>
      <c r="P131" s="78"/>
      <c r="Q131" s="78"/>
      <c r="R131" s="78"/>
      <c r="S131" s="78"/>
      <c r="T131" s="78"/>
      <c r="U131" s="78"/>
      <c r="V131" s="78"/>
    </row>
    <row r="132" spans="1:22" ht="21.1" x14ac:dyDescent="0.35">
      <c r="A132" s="48" t="s">
        <v>330</v>
      </c>
      <c r="B132" s="194"/>
      <c r="C132" s="27"/>
      <c r="D132" s="75" t="s">
        <v>541</v>
      </c>
      <c r="E132" s="54"/>
      <c r="F132" s="75" t="s">
        <v>541</v>
      </c>
      <c r="G132" s="75" t="s">
        <v>541</v>
      </c>
      <c r="H132" s="75" t="s">
        <v>541</v>
      </c>
      <c r="I132" s="75" t="s">
        <v>541</v>
      </c>
      <c r="J132" s="75" t="s">
        <v>541</v>
      </c>
      <c r="K132" s="75" t="s">
        <v>541</v>
      </c>
      <c r="L132" s="54"/>
      <c r="M132" s="75" t="s">
        <v>541</v>
      </c>
      <c r="N132" s="75" t="s">
        <v>541</v>
      </c>
      <c r="O132" s="75" t="s">
        <v>541</v>
      </c>
      <c r="P132" s="75" t="s">
        <v>541</v>
      </c>
      <c r="Q132" s="75" t="s">
        <v>541</v>
      </c>
      <c r="R132" s="75" t="s">
        <v>541</v>
      </c>
      <c r="S132" s="75">
        <v>1</v>
      </c>
      <c r="T132" s="75" t="s">
        <v>541</v>
      </c>
      <c r="U132" s="75" t="s">
        <v>541</v>
      </c>
      <c r="V132" s="75" t="s">
        <v>541</v>
      </c>
    </row>
    <row r="133" spans="1:22" x14ac:dyDescent="0.3">
      <c r="A133" s="80" t="s">
        <v>28</v>
      </c>
      <c r="B133" s="194">
        <f>SUM(D133:U133)+15</f>
        <v>31</v>
      </c>
      <c r="C133" s="25">
        <f>B133</f>
        <v>31</v>
      </c>
      <c r="D133" s="75">
        <v>1</v>
      </c>
      <c r="E133" s="54"/>
      <c r="F133" s="75">
        <v>1</v>
      </c>
      <c r="G133" s="75">
        <v>1</v>
      </c>
      <c r="H133" s="75">
        <v>1</v>
      </c>
      <c r="I133" s="75">
        <v>1</v>
      </c>
      <c r="J133" s="75">
        <v>1</v>
      </c>
      <c r="K133" s="75">
        <v>1</v>
      </c>
      <c r="L133" s="54"/>
      <c r="M133" s="75">
        <v>1</v>
      </c>
      <c r="N133" s="75">
        <v>1</v>
      </c>
      <c r="O133" s="75">
        <v>1</v>
      </c>
      <c r="P133" s="75">
        <v>1</v>
      </c>
      <c r="Q133" s="75">
        <v>1</v>
      </c>
      <c r="R133" s="75">
        <v>1</v>
      </c>
      <c r="S133" s="75">
        <v>1</v>
      </c>
      <c r="T133" s="75">
        <v>1</v>
      </c>
      <c r="U133" s="75">
        <v>1</v>
      </c>
      <c r="V133" s="75">
        <v>1</v>
      </c>
    </row>
    <row r="134" spans="1:22" x14ac:dyDescent="0.3">
      <c r="A134" s="80" t="s">
        <v>29</v>
      </c>
      <c r="B134" s="194">
        <f>SUM(D134:U134)+1</f>
        <v>1</v>
      </c>
      <c r="C134" s="25">
        <f>B134</f>
        <v>1</v>
      </c>
      <c r="D134" s="75"/>
      <c r="E134" s="54"/>
      <c r="F134" s="75"/>
      <c r="G134" s="75"/>
      <c r="H134" s="75"/>
      <c r="I134" s="75"/>
      <c r="J134" s="75"/>
      <c r="K134" s="75"/>
      <c r="L134" s="54"/>
      <c r="M134" s="75"/>
      <c r="N134" s="75"/>
      <c r="O134" s="75"/>
      <c r="P134" s="75"/>
      <c r="Q134" s="75"/>
      <c r="R134" s="75"/>
      <c r="S134" s="75"/>
      <c r="T134" s="75"/>
      <c r="U134" s="75"/>
      <c r="V134" s="75"/>
    </row>
    <row r="135" spans="1:22" x14ac:dyDescent="0.3">
      <c r="A135" s="80" t="s">
        <v>30</v>
      </c>
      <c r="B135" s="194">
        <f>B133+B134</f>
        <v>32</v>
      </c>
      <c r="C135" s="25">
        <f>C133+C134</f>
        <v>32</v>
      </c>
      <c r="D135" s="75"/>
      <c r="E135" s="54"/>
      <c r="F135" s="75"/>
      <c r="G135" s="75"/>
      <c r="H135" s="75"/>
      <c r="I135" s="75"/>
      <c r="J135" s="75"/>
      <c r="K135" s="75"/>
      <c r="L135" s="54"/>
      <c r="M135" s="75"/>
      <c r="N135" s="75"/>
      <c r="O135" s="75"/>
      <c r="P135" s="75"/>
      <c r="Q135" s="75"/>
      <c r="R135" s="75"/>
      <c r="S135" s="75"/>
      <c r="T135" s="75"/>
      <c r="U135" s="75"/>
      <c r="V135" s="75"/>
    </row>
    <row r="136" spans="1:22" x14ac:dyDescent="0.3">
      <c r="A136" s="80" t="s">
        <v>31</v>
      </c>
      <c r="B136" s="194">
        <f>SUM(D136:U136)+2</f>
        <v>5</v>
      </c>
      <c r="C136" s="25">
        <f>B136</f>
        <v>5</v>
      </c>
      <c r="D136" s="75">
        <v>1</v>
      </c>
      <c r="E136" s="54"/>
      <c r="F136" s="75"/>
      <c r="G136" s="75">
        <v>2</v>
      </c>
      <c r="H136" s="75"/>
      <c r="I136" s="75"/>
      <c r="J136" s="75"/>
      <c r="K136" s="75"/>
      <c r="L136" s="54"/>
      <c r="M136" s="75"/>
      <c r="N136" s="75"/>
      <c r="O136" s="75"/>
      <c r="P136" s="75"/>
      <c r="Q136" s="75"/>
      <c r="R136" s="75"/>
      <c r="S136" s="75"/>
      <c r="T136" s="75"/>
      <c r="U136" s="75"/>
      <c r="V136" s="75"/>
    </row>
    <row r="137" spans="1:22" ht="17" thickBot="1" x14ac:dyDescent="0.35">
      <c r="A137" s="82" t="s">
        <v>32</v>
      </c>
      <c r="B137" s="194">
        <f>SUM(D137:U137)+10</f>
        <v>25</v>
      </c>
      <c r="C137" s="26">
        <f>B137</f>
        <v>25</v>
      </c>
      <c r="D137" s="78">
        <v>5</v>
      </c>
      <c r="E137" s="79"/>
      <c r="F137" s="78"/>
      <c r="G137" s="78">
        <v>10</v>
      </c>
      <c r="H137" s="78"/>
      <c r="I137" s="78"/>
      <c r="J137" s="78"/>
      <c r="K137" s="78"/>
      <c r="L137" s="79"/>
      <c r="M137" s="78"/>
      <c r="N137" s="78"/>
      <c r="O137" s="75"/>
      <c r="P137" s="75"/>
      <c r="Q137" s="75"/>
      <c r="R137" s="75"/>
      <c r="S137" s="75"/>
      <c r="T137" s="75"/>
      <c r="U137" s="75"/>
      <c r="V137" s="75"/>
    </row>
    <row r="138" spans="1:22" ht="21.1" x14ac:dyDescent="0.35">
      <c r="A138" s="48" t="s">
        <v>331</v>
      </c>
      <c r="B138" s="194"/>
      <c r="C138" s="27"/>
      <c r="D138" s="75"/>
      <c r="E138" s="54"/>
      <c r="F138" s="75"/>
      <c r="G138" s="75" t="s">
        <v>551</v>
      </c>
      <c r="H138" s="75" t="s">
        <v>551</v>
      </c>
      <c r="I138" s="75" t="s">
        <v>551</v>
      </c>
      <c r="J138" s="75" t="s">
        <v>595</v>
      </c>
      <c r="K138" s="75" t="s">
        <v>551</v>
      </c>
      <c r="L138" s="54"/>
      <c r="M138" s="75" t="s">
        <v>542</v>
      </c>
      <c r="N138" s="75" t="s">
        <v>551</v>
      </c>
      <c r="O138" s="83" t="s">
        <v>551</v>
      </c>
      <c r="P138" s="83" t="s">
        <v>542</v>
      </c>
      <c r="Q138" s="83" t="s">
        <v>551</v>
      </c>
      <c r="R138" s="83" t="s">
        <v>551</v>
      </c>
      <c r="S138" s="83" t="s">
        <v>551</v>
      </c>
      <c r="T138" s="83" t="s">
        <v>551</v>
      </c>
      <c r="U138" s="83" t="s">
        <v>551</v>
      </c>
      <c r="V138" s="83" t="s">
        <v>551</v>
      </c>
    </row>
    <row r="139" spans="1:22" x14ac:dyDescent="0.3">
      <c r="A139" s="80" t="s">
        <v>28</v>
      </c>
      <c r="B139" s="194">
        <f>SUM(D139:U139)+7</f>
        <v>9</v>
      </c>
      <c r="C139" s="25">
        <f>B139+29</f>
        <v>38</v>
      </c>
      <c r="D139" s="75"/>
      <c r="E139" s="54"/>
      <c r="F139" s="75"/>
      <c r="G139" s="75"/>
      <c r="H139" s="75"/>
      <c r="I139" s="75"/>
      <c r="J139" s="75"/>
      <c r="K139" s="75"/>
      <c r="L139" s="54"/>
      <c r="M139" s="75">
        <v>1</v>
      </c>
      <c r="N139" s="75"/>
      <c r="O139" s="75"/>
      <c r="P139" s="75">
        <v>1</v>
      </c>
      <c r="Q139" s="75"/>
      <c r="R139" s="75"/>
      <c r="S139" s="75"/>
      <c r="T139" s="75"/>
      <c r="U139" s="75"/>
      <c r="V139" s="75"/>
    </row>
    <row r="140" spans="1:22" x14ac:dyDescent="0.3">
      <c r="A140" s="80" t="s">
        <v>29</v>
      </c>
      <c r="B140" s="194">
        <f>SUM(D140:U140)+15</f>
        <v>27</v>
      </c>
      <c r="C140" s="25">
        <f>B140+14</f>
        <v>41</v>
      </c>
      <c r="D140" s="75"/>
      <c r="E140" s="54"/>
      <c r="F140" s="75"/>
      <c r="G140" s="75">
        <v>1</v>
      </c>
      <c r="H140" s="75">
        <v>1</v>
      </c>
      <c r="I140" s="75">
        <v>1</v>
      </c>
      <c r="J140" s="75">
        <v>1</v>
      </c>
      <c r="K140" s="75">
        <v>1</v>
      </c>
      <c r="L140" s="54"/>
      <c r="M140" s="75"/>
      <c r="N140" s="75">
        <v>1</v>
      </c>
      <c r="O140" s="75">
        <v>1</v>
      </c>
      <c r="P140" s="75"/>
      <c r="Q140" s="75">
        <v>1</v>
      </c>
      <c r="R140" s="75">
        <v>1</v>
      </c>
      <c r="S140" s="75">
        <v>1</v>
      </c>
      <c r="T140" s="75">
        <v>1</v>
      </c>
      <c r="U140" s="75">
        <v>1</v>
      </c>
      <c r="V140" s="75">
        <v>1</v>
      </c>
    </row>
    <row r="141" spans="1:22" x14ac:dyDescent="0.3">
      <c r="A141" s="80" t="s">
        <v>30</v>
      </c>
      <c r="B141" s="194">
        <f>B139+B140</f>
        <v>36</v>
      </c>
      <c r="C141" s="25">
        <f>C139+C140</f>
        <v>79</v>
      </c>
      <c r="D141" s="75"/>
      <c r="E141" s="54"/>
      <c r="F141" s="75"/>
      <c r="G141" s="75"/>
      <c r="H141" s="75"/>
      <c r="I141" s="75"/>
      <c r="J141" s="75"/>
      <c r="K141" s="75"/>
      <c r="L141" s="54"/>
      <c r="M141" s="75"/>
      <c r="N141" s="75"/>
      <c r="O141" s="75"/>
      <c r="P141" s="75"/>
      <c r="Q141" s="75"/>
      <c r="R141" s="75"/>
      <c r="S141" s="75"/>
      <c r="T141" s="75"/>
      <c r="U141" s="75"/>
      <c r="V141" s="75"/>
    </row>
    <row r="142" spans="1:22" x14ac:dyDescent="0.3">
      <c r="A142" s="80" t="s">
        <v>31</v>
      </c>
      <c r="B142" s="194">
        <f>SUM(D142:U142)+3</f>
        <v>3</v>
      </c>
      <c r="C142" s="25">
        <f>B142+3</f>
        <v>6</v>
      </c>
      <c r="D142" s="75"/>
      <c r="E142" s="54"/>
      <c r="F142" s="75"/>
      <c r="G142" s="75"/>
      <c r="H142" s="75"/>
      <c r="I142" s="75"/>
      <c r="J142" s="75"/>
      <c r="K142" s="75"/>
      <c r="L142" s="54"/>
      <c r="M142" s="75"/>
      <c r="N142" s="75"/>
      <c r="O142" s="75"/>
      <c r="P142" s="75"/>
      <c r="Q142" s="75"/>
      <c r="R142" s="75"/>
      <c r="S142" s="75"/>
      <c r="T142" s="75"/>
      <c r="U142" s="75"/>
      <c r="V142" s="75"/>
    </row>
    <row r="143" spans="1:22" ht="17" thickBot="1" x14ac:dyDescent="0.35">
      <c r="A143" s="82" t="s">
        <v>32</v>
      </c>
      <c r="B143" s="194">
        <f>SUM(D143:U143)+15</f>
        <v>15</v>
      </c>
      <c r="C143" s="26">
        <f>B143+15</f>
        <v>30</v>
      </c>
      <c r="D143" s="78"/>
      <c r="E143" s="79"/>
      <c r="F143" s="78"/>
      <c r="G143" s="78"/>
      <c r="H143" s="78"/>
      <c r="I143" s="78"/>
      <c r="J143" s="78"/>
      <c r="K143" s="78"/>
      <c r="L143" s="79"/>
      <c r="M143" s="78"/>
      <c r="N143" s="78"/>
      <c r="O143" s="75"/>
      <c r="P143" s="75"/>
      <c r="Q143" s="75"/>
      <c r="R143" s="75"/>
      <c r="S143" s="75"/>
      <c r="T143" s="75"/>
      <c r="U143" s="75"/>
      <c r="V143" s="75"/>
    </row>
    <row r="144" spans="1:22" ht="21.1" x14ac:dyDescent="0.35">
      <c r="A144" s="48" t="s">
        <v>332</v>
      </c>
      <c r="B144" s="194"/>
      <c r="C144" s="27"/>
      <c r="D144" s="99" t="s">
        <v>551</v>
      </c>
      <c r="E144" s="54"/>
      <c r="F144" s="75" t="s">
        <v>551</v>
      </c>
      <c r="G144" s="75"/>
      <c r="H144" s="75"/>
      <c r="I144" s="75"/>
      <c r="J144" s="75"/>
      <c r="K144" s="75" t="s">
        <v>551</v>
      </c>
      <c r="L144" s="54"/>
      <c r="M144" s="75" t="s">
        <v>551</v>
      </c>
      <c r="N144" s="75" t="s">
        <v>551</v>
      </c>
      <c r="O144" s="83" t="s">
        <v>551</v>
      </c>
      <c r="P144" s="83" t="s">
        <v>551</v>
      </c>
      <c r="Q144" s="83"/>
      <c r="R144" s="83" t="s">
        <v>551</v>
      </c>
      <c r="S144" s="83" t="s">
        <v>621</v>
      </c>
      <c r="T144" s="83"/>
      <c r="U144" s="83" t="s">
        <v>551</v>
      </c>
      <c r="V144" s="83" t="s">
        <v>551</v>
      </c>
    </row>
    <row r="145" spans="1:22" x14ac:dyDescent="0.3">
      <c r="A145" s="80" t="s">
        <v>28</v>
      </c>
      <c r="B145" s="194">
        <f>SUM(D145:U145)+2</f>
        <v>2</v>
      </c>
      <c r="C145" s="25">
        <f>B145+39</f>
        <v>41</v>
      </c>
      <c r="D145" s="75"/>
      <c r="E145" s="54"/>
      <c r="F145" s="75"/>
      <c r="G145" s="75"/>
      <c r="H145" s="75"/>
      <c r="I145" s="75"/>
      <c r="J145" s="75"/>
      <c r="K145" s="75"/>
      <c r="L145" s="54"/>
      <c r="M145" s="75"/>
      <c r="N145" s="75"/>
      <c r="O145" s="75"/>
      <c r="P145" s="75"/>
      <c r="Q145" s="75"/>
      <c r="R145" s="75"/>
      <c r="S145" s="75"/>
      <c r="T145" s="75"/>
      <c r="U145" s="75"/>
      <c r="V145" s="75"/>
    </row>
    <row r="146" spans="1:22" x14ac:dyDescent="0.3">
      <c r="A146" s="80" t="s">
        <v>29</v>
      </c>
      <c r="B146" s="194">
        <f>SUM(D146:U146)+15</f>
        <v>24</v>
      </c>
      <c r="C146" s="25">
        <f>B146+15</f>
        <v>39</v>
      </c>
      <c r="D146" s="75">
        <v>1</v>
      </c>
      <c r="E146" s="54"/>
      <c r="F146" s="75">
        <v>1</v>
      </c>
      <c r="G146" s="75"/>
      <c r="H146" s="75"/>
      <c r="I146" s="75"/>
      <c r="J146" s="75"/>
      <c r="K146" s="75">
        <v>1</v>
      </c>
      <c r="L146" s="54"/>
      <c r="M146" s="75">
        <v>1</v>
      </c>
      <c r="N146" s="75">
        <v>1</v>
      </c>
      <c r="O146" s="75">
        <v>1</v>
      </c>
      <c r="P146" s="75">
        <v>1</v>
      </c>
      <c r="Q146" s="75"/>
      <c r="R146" s="75">
        <v>1</v>
      </c>
      <c r="S146" s="75"/>
      <c r="T146" s="75"/>
      <c r="U146" s="75">
        <v>1</v>
      </c>
      <c r="V146" s="75">
        <v>1</v>
      </c>
    </row>
    <row r="147" spans="1:22" x14ac:dyDescent="0.3">
      <c r="A147" s="80" t="s">
        <v>30</v>
      </c>
      <c r="B147" s="194">
        <f>B145+B146</f>
        <v>26</v>
      </c>
      <c r="C147" s="25">
        <f>C145+C146</f>
        <v>80</v>
      </c>
      <c r="D147" s="75"/>
      <c r="E147" s="54"/>
      <c r="F147" s="75"/>
      <c r="G147" s="75"/>
      <c r="H147" s="75"/>
      <c r="I147" s="75"/>
      <c r="J147" s="75"/>
      <c r="K147" s="75"/>
      <c r="L147" s="54"/>
      <c r="M147" s="75"/>
      <c r="N147" s="75"/>
      <c r="O147" s="75"/>
      <c r="P147" s="75"/>
      <c r="Q147" s="75"/>
      <c r="R147" s="75"/>
      <c r="S147" s="75"/>
      <c r="T147" s="75"/>
      <c r="U147" s="75"/>
      <c r="V147" s="75"/>
    </row>
    <row r="148" spans="1:22" x14ac:dyDescent="0.3">
      <c r="A148" s="80" t="s">
        <v>31</v>
      </c>
      <c r="B148" s="194">
        <f>SUM(D148:U148)</f>
        <v>0</v>
      </c>
      <c r="C148" s="25">
        <f>B148+2</f>
        <v>2</v>
      </c>
      <c r="D148" s="75"/>
      <c r="E148" s="54"/>
      <c r="F148" s="75"/>
      <c r="G148" s="75"/>
      <c r="H148" s="75"/>
      <c r="I148" s="75"/>
      <c r="J148" s="75"/>
      <c r="K148" s="75"/>
      <c r="L148" s="54"/>
      <c r="M148" s="75"/>
      <c r="N148" s="75"/>
      <c r="O148" s="75"/>
      <c r="P148" s="75"/>
      <c r="Q148" s="75"/>
      <c r="R148" s="75"/>
      <c r="S148" s="75"/>
      <c r="T148" s="75"/>
      <c r="U148" s="75"/>
      <c r="V148" s="75"/>
    </row>
    <row r="149" spans="1:22" ht="17" thickBot="1" x14ac:dyDescent="0.35">
      <c r="A149" s="82" t="s">
        <v>32</v>
      </c>
      <c r="B149" s="194">
        <f>SUM(D149:U149)</f>
        <v>0</v>
      </c>
      <c r="C149" s="26">
        <f>B149+10</f>
        <v>10</v>
      </c>
      <c r="D149" s="78"/>
      <c r="E149" s="79"/>
      <c r="F149" s="78"/>
      <c r="G149" s="78"/>
      <c r="H149" s="78"/>
      <c r="I149" s="78"/>
      <c r="J149" s="78"/>
      <c r="K149" s="78"/>
      <c r="L149" s="79"/>
      <c r="M149" s="78"/>
      <c r="N149" s="42"/>
      <c r="O149" s="78"/>
      <c r="P149" s="78"/>
      <c r="Q149" s="78"/>
      <c r="R149" s="78"/>
      <c r="S149" s="78"/>
      <c r="T149" s="78"/>
      <c r="U149" s="78"/>
      <c r="V149" s="78"/>
    </row>
    <row r="150" spans="1:22" ht="21.1" x14ac:dyDescent="0.35">
      <c r="A150" s="48" t="s">
        <v>626</v>
      </c>
      <c r="B150" s="194"/>
      <c r="C150" s="27"/>
      <c r="D150" s="75" t="s">
        <v>589</v>
      </c>
      <c r="E150" s="54"/>
      <c r="F150" s="75" t="s">
        <v>542</v>
      </c>
      <c r="G150" s="75" t="s">
        <v>542</v>
      </c>
      <c r="H150" s="75" t="s">
        <v>693</v>
      </c>
      <c r="I150" s="75" t="s">
        <v>542</v>
      </c>
      <c r="J150" s="75" t="s">
        <v>542</v>
      </c>
      <c r="K150" s="75" t="s">
        <v>542</v>
      </c>
      <c r="L150" s="54"/>
      <c r="M150" s="75"/>
      <c r="N150" s="75" t="s">
        <v>542</v>
      </c>
      <c r="O150" s="75" t="s">
        <v>542</v>
      </c>
      <c r="P150" s="75" t="s">
        <v>551</v>
      </c>
      <c r="Q150" s="75" t="s">
        <v>542</v>
      </c>
      <c r="R150" s="75" t="s">
        <v>542</v>
      </c>
      <c r="S150" s="75" t="s">
        <v>542</v>
      </c>
      <c r="T150" s="75" t="s">
        <v>542</v>
      </c>
      <c r="U150" s="75" t="s">
        <v>542</v>
      </c>
      <c r="V150" s="75" t="s">
        <v>542</v>
      </c>
    </row>
    <row r="151" spans="1:22" x14ac:dyDescent="0.3">
      <c r="A151" s="80" t="s">
        <v>28</v>
      </c>
      <c r="B151" s="194">
        <f>SUM(D151:U151)</f>
        <v>14</v>
      </c>
      <c r="C151" s="25">
        <f>B151+44</f>
        <v>58</v>
      </c>
      <c r="D151" s="75">
        <v>1</v>
      </c>
      <c r="E151" s="54"/>
      <c r="F151" s="75">
        <v>1</v>
      </c>
      <c r="G151" s="75">
        <v>1</v>
      </c>
      <c r="H151" s="75">
        <v>1</v>
      </c>
      <c r="I151" s="75">
        <v>1</v>
      </c>
      <c r="J151" s="75">
        <v>1</v>
      </c>
      <c r="K151" s="75">
        <v>1</v>
      </c>
      <c r="L151" s="54"/>
      <c r="M151" s="75"/>
      <c r="N151" s="75">
        <v>1</v>
      </c>
      <c r="O151" s="75">
        <v>1</v>
      </c>
      <c r="P151" s="75"/>
      <c r="Q151" s="75">
        <v>1</v>
      </c>
      <c r="R151" s="75">
        <v>1</v>
      </c>
      <c r="S151" s="75">
        <v>1</v>
      </c>
      <c r="T151" s="75">
        <v>1</v>
      </c>
      <c r="U151" s="75">
        <v>1</v>
      </c>
      <c r="V151" s="75">
        <v>1</v>
      </c>
    </row>
    <row r="152" spans="1:22" x14ac:dyDescent="0.3">
      <c r="A152" s="80" t="s">
        <v>29</v>
      </c>
      <c r="B152" s="194">
        <f>SUM(D152:U152)</f>
        <v>1</v>
      </c>
      <c r="C152" s="25">
        <f>B152+2</f>
        <v>3</v>
      </c>
      <c r="D152" s="75"/>
      <c r="E152" s="54"/>
      <c r="F152" s="75"/>
      <c r="G152" s="75"/>
      <c r="H152" s="75"/>
      <c r="I152" s="75"/>
      <c r="J152" s="75"/>
      <c r="K152" s="75"/>
      <c r="L152" s="54"/>
      <c r="M152" s="75"/>
      <c r="N152" s="75"/>
      <c r="O152" s="75"/>
      <c r="P152" s="75">
        <v>1</v>
      </c>
      <c r="Q152" s="75"/>
      <c r="R152" s="75"/>
      <c r="S152" s="75"/>
      <c r="T152" s="75"/>
      <c r="U152" s="75"/>
      <c r="V152" s="75"/>
    </row>
    <row r="153" spans="1:22" x14ac:dyDescent="0.3">
      <c r="A153" s="80" t="s">
        <v>30</v>
      </c>
      <c r="B153" s="194">
        <f>B151+B152</f>
        <v>15</v>
      </c>
      <c r="C153" s="25">
        <f>C151+C152</f>
        <v>61</v>
      </c>
      <c r="D153" s="75"/>
      <c r="E153" s="54"/>
      <c r="F153" s="75"/>
      <c r="G153" s="75"/>
      <c r="H153" s="75"/>
      <c r="I153" s="75"/>
      <c r="J153" s="75"/>
      <c r="K153" s="75"/>
      <c r="L153" s="54"/>
      <c r="M153" s="75"/>
      <c r="N153" s="75"/>
      <c r="O153" s="75"/>
      <c r="P153" s="75"/>
      <c r="Q153" s="75"/>
      <c r="R153" s="75"/>
      <c r="S153" s="75"/>
      <c r="T153" s="75"/>
      <c r="U153" s="75"/>
      <c r="V153" s="75"/>
    </row>
    <row r="154" spans="1:22" x14ac:dyDescent="0.3">
      <c r="A154" s="80" t="s">
        <v>31</v>
      </c>
      <c r="B154" s="194">
        <f>SUM(D154:U154)</f>
        <v>0</v>
      </c>
      <c r="C154" s="25">
        <f>B154+5</f>
        <v>5</v>
      </c>
      <c r="D154" s="75"/>
      <c r="E154" s="54"/>
      <c r="F154" s="75"/>
      <c r="G154" s="75"/>
      <c r="H154" s="75"/>
      <c r="I154" s="75"/>
      <c r="J154" s="75"/>
      <c r="K154" s="75"/>
      <c r="L154" s="54"/>
      <c r="M154" s="75"/>
      <c r="N154" s="75"/>
      <c r="O154" s="75"/>
      <c r="P154" s="75"/>
      <c r="Q154" s="75"/>
      <c r="R154" s="75"/>
      <c r="S154" s="75"/>
      <c r="T154" s="75"/>
      <c r="U154" s="75"/>
      <c r="V154" s="75"/>
    </row>
    <row r="155" spans="1:22" ht="17" thickBot="1" x14ac:dyDescent="0.35">
      <c r="A155" s="82" t="s">
        <v>32</v>
      </c>
      <c r="B155" s="194">
        <f>SUM(D155:U155)</f>
        <v>0</v>
      </c>
      <c r="C155" s="26">
        <f>B155+25</f>
        <v>25</v>
      </c>
      <c r="D155" s="78"/>
      <c r="E155" s="79"/>
      <c r="F155" s="78"/>
      <c r="G155" s="78"/>
      <c r="H155" s="78"/>
      <c r="I155" s="78"/>
      <c r="J155" s="78"/>
      <c r="K155" s="78"/>
      <c r="L155" s="79"/>
      <c r="M155" s="78"/>
      <c r="N155" s="42"/>
      <c r="O155" s="78"/>
      <c r="P155" s="78"/>
      <c r="Q155" s="78"/>
      <c r="R155" s="78"/>
      <c r="S155" s="78"/>
      <c r="T155" s="78"/>
      <c r="U155" s="78"/>
      <c r="V155" s="78"/>
    </row>
    <row r="156" spans="1:22" ht="21.1" x14ac:dyDescent="0.35">
      <c r="A156" s="48" t="s">
        <v>511</v>
      </c>
      <c r="B156" s="194"/>
      <c r="C156" s="27"/>
      <c r="D156" s="75" t="s">
        <v>568</v>
      </c>
      <c r="E156" s="54"/>
      <c r="F156" s="75" t="s">
        <v>551</v>
      </c>
      <c r="G156" s="75" t="s">
        <v>551</v>
      </c>
      <c r="H156" s="75" t="s">
        <v>551</v>
      </c>
      <c r="I156" s="75" t="s">
        <v>551</v>
      </c>
      <c r="J156" s="75" t="s">
        <v>551</v>
      </c>
      <c r="K156" s="75" t="s">
        <v>551</v>
      </c>
      <c r="L156" s="54"/>
      <c r="M156" s="75" t="s">
        <v>551</v>
      </c>
      <c r="N156" s="75" t="s">
        <v>543</v>
      </c>
      <c r="O156" s="75" t="s">
        <v>551</v>
      </c>
      <c r="P156" s="75" t="s">
        <v>543</v>
      </c>
      <c r="Q156" s="75" t="s">
        <v>543</v>
      </c>
      <c r="R156" s="75" t="s">
        <v>543</v>
      </c>
      <c r="S156" s="75"/>
      <c r="T156" s="75" t="s">
        <v>543</v>
      </c>
      <c r="U156" s="75" t="s">
        <v>543</v>
      </c>
      <c r="V156" s="75" t="s">
        <v>543</v>
      </c>
    </row>
    <row r="157" spans="1:22" x14ac:dyDescent="0.3">
      <c r="A157" s="80" t="s">
        <v>28</v>
      </c>
      <c r="B157" s="194">
        <f>SUM(D157:U157)</f>
        <v>7</v>
      </c>
      <c r="C157" s="25">
        <f>B157+29</f>
        <v>36</v>
      </c>
      <c r="D157" s="75">
        <v>1</v>
      </c>
      <c r="E157" s="54"/>
      <c r="F157" s="75"/>
      <c r="G157" s="75"/>
      <c r="H157" s="75"/>
      <c r="I157" s="75"/>
      <c r="J157" s="75"/>
      <c r="K157" s="75"/>
      <c r="L157" s="54"/>
      <c r="M157" s="75"/>
      <c r="N157" s="75">
        <v>1</v>
      </c>
      <c r="O157" s="75"/>
      <c r="P157" s="75">
        <v>1</v>
      </c>
      <c r="Q157" s="75">
        <v>1</v>
      </c>
      <c r="R157" s="75">
        <v>1</v>
      </c>
      <c r="S157" s="75"/>
      <c r="T157" s="75">
        <v>1</v>
      </c>
      <c r="U157" s="75">
        <v>1</v>
      </c>
      <c r="V157" s="75">
        <v>1</v>
      </c>
    </row>
    <row r="158" spans="1:22" x14ac:dyDescent="0.3">
      <c r="A158" s="80" t="s">
        <v>29</v>
      </c>
      <c r="B158" s="194">
        <f>SUM(D158:U158)</f>
        <v>8</v>
      </c>
      <c r="C158" s="25">
        <f>B158+6</f>
        <v>14</v>
      </c>
      <c r="D158" s="75"/>
      <c r="E158" s="54"/>
      <c r="F158" s="75">
        <v>1</v>
      </c>
      <c r="G158" s="75">
        <v>1</v>
      </c>
      <c r="H158" s="75">
        <v>1</v>
      </c>
      <c r="I158" s="75">
        <v>1</v>
      </c>
      <c r="J158" s="75">
        <v>1</v>
      </c>
      <c r="K158" s="75">
        <v>1</v>
      </c>
      <c r="L158" s="54"/>
      <c r="M158" s="75">
        <v>1</v>
      </c>
      <c r="N158" s="75"/>
      <c r="O158" s="75">
        <v>1</v>
      </c>
      <c r="P158" s="75"/>
      <c r="Q158" s="75"/>
      <c r="R158" s="75"/>
      <c r="S158" s="75"/>
      <c r="T158" s="75"/>
      <c r="U158" s="75"/>
      <c r="V158" s="75"/>
    </row>
    <row r="159" spans="1:22" x14ac:dyDescent="0.3">
      <c r="A159" s="80" t="s">
        <v>30</v>
      </c>
      <c r="B159" s="194">
        <f>B157+B158</f>
        <v>15</v>
      </c>
      <c r="C159" s="25">
        <f>C157+C158</f>
        <v>50</v>
      </c>
      <c r="D159" s="75"/>
      <c r="E159" s="54"/>
      <c r="F159" s="75"/>
      <c r="G159" s="75"/>
      <c r="H159" s="75"/>
      <c r="I159" s="75"/>
      <c r="J159" s="75"/>
      <c r="K159" s="75"/>
      <c r="L159" s="54"/>
      <c r="M159" s="75"/>
      <c r="N159" s="75"/>
      <c r="O159" s="75"/>
      <c r="P159" s="75"/>
      <c r="Q159" s="75"/>
      <c r="R159" s="75"/>
      <c r="S159" s="75"/>
      <c r="T159" s="75"/>
      <c r="U159" s="75"/>
      <c r="V159" s="75"/>
    </row>
    <row r="160" spans="1:22" x14ac:dyDescent="0.3">
      <c r="A160" s="80" t="s">
        <v>31</v>
      </c>
      <c r="B160" s="194">
        <f>SUM(D160:U160)</f>
        <v>3</v>
      </c>
      <c r="C160" s="25">
        <f>B160+14</f>
        <v>17</v>
      </c>
      <c r="D160" s="75"/>
      <c r="E160" s="54"/>
      <c r="F160" s="75"/>
      <c r="G160" s="75"/>
      <c r="H160" s="75"/>
      <c r="I160" s="75"/>
      <c r="J160" s="75"/>
      <c r="K160" s="75"/>
      <c r="L160" s="54"/>
      <c r="M160" s="75"/>
      <c r="N160" s="75"/>
      <c r="O160" s="75"/>
      <c r="P160" s="75">
        <v>1</v>
      </c>
      <c r="Q160" s="75"/>
      <c r="R160" s="75"/>
      <c r="S160" s="75"/>
      <c r="T160" s="75">
        <v>2</v>
      </c>
      <c r="U160" s="75"/>
      <c r="V160" s="75"/>
    </row>
    <row r="161" spans="1:22" ht="17" thickBot="1" x14ac:dyDescent="0.35">
      <c r="A161" s="82" t="s">
        <v>32</v>
      </c>
      <c r="B161" s="194">
        <f>SUM(D161:U161)</f>
        <v>15</v>
      </c>
      <c r="C161" s="26">
        <f>B161+70</f>
        <v>85</v>
      </c>
      <c r="D161" s="78"/>
      <c r="E161" s="79"/>
      <c r="F161" s="78"/>
      <c r="G161" s="78"/>
      <c r="H161" s="78"/>
      <c r="I161" s="78"/>
      <c r="J161" s="78"/>
      <c r="K161" s="78"/>
      <c r="L161" s="79"/>
      <c r="M161" s="78"/>
      <c r="N161" s="42"/>
      <c r="O161" s="78"/>
      <c r="P161" s="78">
        <v>5</v>
      </c>
      <c r="Q161" s="78"/>
      <c r="R161" s="78"/>
      <c r="S161" s="78"/>
      <c r="T161" s="78">
        <v>10</v>
      </c>
      <c r="U161" s="78"/>
      <c r="V161" s="78"/>
    </row>
    <row r="162" spans="1:22" ht="21.1" x14ac:dyDescent="0.35">
      <c r="A162" s="48" t="s">
        <v>512</v>
      </c>
      <c r="B162" s="194"/>
      <c r="C162" s="27"/>
      <c r="D162" s="75" t="s">
        <v>556</v>
      </c>
      <c r="E162" s="54"/>
      <c r="F162" s="75"/>
      <c r="G162" s="75"/>
      <c r="H162" s="75"/>
      <c r="I162" s="75"/>
      <c r="J162" s="75"/>
      <c r="K162" s="75"/>
      <c r="L162" s="54"/>
      <c r="M162" s="75"/>
      <c r="N162" s="75"/>
      <c r="O162" s="75"/>
      <c r="P162" s="75"/>
      <c r="Q162" s="75" t="s">
        <v>551</v>
      </c>
      <c r="R162" s="75" t="s">
        <v>551</v>
      </c>
      <c r="S162" s="75" t="s">
        <v>551</v>
      </c>
      <c r="T162" s="75" t="s">
        <v>551</v>
      </c>
      <c r="U162" s="75" t="s">
        <v>551</v>
      </c>
      <c r="V162" s="75" t="s">
        <v>551</v>
      </c>
    </row>
    <row r="163" spans="1:22" x14ac:dyDescent="0.3">
      <c r="A163" s="80" t="s">
        <v>28</v>
      </c>
      <c r="B163" s="194">
        <f>SUM(D163:U163)</f>
        <v>0</v>
      </c>
      <c r="C163" s="25">
        <f>B163</f>
        <v>0</v>
      </c>
      <c r="D163" s="75"/>
      <c r="E163" s="54"/>
      <c r="F163" s="75"/>
      <c r="G163" s="75"/>
      <c r="H163" s="75"/>
      <c r="I163" s="75"/>
      <c r="J163" s="75"/>
      <c r="K163" s="75"/>
      <c r="L163" s="54"/>
      <c r="M163" s="75"/>
      <c r="N163" s="75"/>
      <c r="O163" s="75"/>
      <c r="P163" s="75"/>
      <c r="Q163" s="75"/>
      <c r="R163" s="75"/>
      <c r="S163" s="75"/>
      <c r="T163" s="75"/>
      <c r="U163" s="75"/>
      <c r="V163" s="75"/>
    </row>
    <row r="164" spans="1:22" x14ac:dyDescent="0.3">
      <c r="A164" s="80" t="s">
        <v>29</v>
      </c>
      <c r="B164" s="194">
        <f>SUM(D164:U164)</f>
        <v>6</v>
      </c>
      <c r="C164" s="25">
        <f>B164</f>
        <v>6</v>
      </c>
      <c r="D164" s="75">
        <v>1</v>
      </c>
      <c r="E164" s="54"/>
      <c r="F164" s="75"/>
      <c r="G164" s="75"/>
      <c r="H164" s="75"/>
      <c r="I164" s="75"/>
      <c r="J164" s="75"/>
      <c r="K164" s="75"/>
      <c r="L164" s="54"/>
      <c r="M164" s="75"/>
      <c r="N164" s="75"/>
      <c r="O164" s="75"/>
      <c r="P164" s="75"/>
      <c r="Q164" s="75">
        <v>1</v>
      </c>
      <c r="R164" s="75">
        <v>1</v>
      </c>
      <c r="S164" s="75">
        <v>1</v>
      </c>
      <c r="T164" s="75">
        <v>1</v>
      </c>
      <c r="U164" s="75">
        <v>1</v>
      </c>
      <c r="V164" s="75">
        <v>1</v>
      </c>
    </row>
    <row r="165" spans="1:22" x14ac:dyDescent="0.3">
      <c r="A165" s="80" t="s">
        <v>30</v>
      </c>
      <c r="B165" s="194">
        <f>B163+B164</f>
        <v>6</v>
      </c>
      <c r="C165" s="25">
        <f>C163+C164</f>
        <v>6</v>
      </c>
      <c r="D165" s="75"/>
      <c r="E165" s="54"/>
      <c r="F165" s="75"/>
      <c r="G165" s="75"/>
      <c r="H165" s="75"/>
      <c r="I165" s="75"/>
      <c r="J165" s="75"/>
      <c r="K165" s="75"/>
      <c r="L165" s="54"/>
      <c r="M165" s="75"/>
      <c r="N165" s="75"/>
      <c r="O165" s="75"/>
      <c r="P165" s="75"/>
      <c r="Q165" s="75"/>
      <c r="R165" s="75"/>
      <c r="S165" s="75"/>
      <c r="T165" s="75"/>
      <c r="U165" s="75"/>
      <c r="V165" s="75"/>
    </row>
    <row r="166" spans="1:22" x14ac:dyDescent="0.3">
      <c r="A166" s="80" t="s">
        <v>31</v>
      </c>
      <c r="B166" s="194">
        <f>SUM(D166:U166)</f>
        <v>3</v>
      </c>
      <c r="C166" s="25">
        <f>B166</f>
        <v>3</v>
      </c>
      <c r="D166" s="75">
        <v>2</v>
      </c>
      <c r="E166" s="54"/>
      <c r="F166" s="75"/>
      <c r="G166" s="75"/>
      <c r="H166" s="75"/>
      <c r="I166" s="75"/>
      <c r="J166" s="75"/>
      <c r="K166" s="75"/>
      <c r="L166" s="54"/>
      <c r="M166" s="75"/>
      <c r="N166" s="75"/>
      <c r="O166" s="75"/>
      <c r="P166" s="75"/>
      <c r="Q166" s="75"/>
      <c r="R166" s="75"/>
      <c r="S166" s="75">
        <v>1</v>
      </c>
      <c r="T166" s="75"/>
      <c r="U166" s="75"/>
      <c r="V166" s="75"/>
    </row>
    <row r="167" spans="1:22" ht="17" thickBot="1" x14ac:dyDescent="0.35">
      <c r="A167" s="82" t="s">
        <v>32</v>
      </c>
      <c r="B167" s="194">
        <f>SUM(D167:U167)</f>
        <v>15</v>
      </c>
      <c r="C167" s="26">
        <f>B167</f>
        <v>15</v>
      </c>
      <c r="D167" s="78">
        <v>10</v>
      </c>
      <c r="E167" s="79"/>
      <c r="F167" s="78"/>
      <c r="G167" s="78"/>
      <c r="H167" s="78"/>
      <c r="I167" s="78"/>
      <c r="J167" s="78"/>
      <c r="K167" s="78"/>
      <c r="L167" s="79"/>
      <c r="M167" s="78"/>
      <c r="N167" s="42"/>
      <c r="O167" s="78"/>
      <c r="P167" s="78"/>
      <c r="Q167" s="78"/>
      <c r="R167" s="78"/>
      <c r="S167" s="78">
        <v>5</v>
      </c>
      <c r="T167" s="78"/>
      <c r="U167" s="78"/>
      <c r="V167" s="78"/>
    </row>
    <row r="168" spans="1:22" ht="21.1" x14ac:dyDescent="0.35">
      <c r="A168" s="48" t="s">
        <v>513</v>
      </c>
      <c r="B168" s="194"/>
      <c r="C168" s="27"/>
      <c r="D168" s="75"/>
      <c r="E168" s="54"/>
      <c r="F168" s="75" t="s">
        <v>568</v>
      </c>
      <c r="G168" s="75" t="s">
        <v>543</v>
      </c>
      <c r="H168" s="75" t="s">
        <v>543</v>
      </c>
      <c r="I168" s="75" t="s">
        <v>543</v>
      </c>
      <c r="J168" s="75" t="s">
        <v>543</v>
      </c>
      <c r="K168" s="75" t="s">
        <v>543</v>
      </c>
      <c r="L168" s="54"/>
      <c r="M168" s="75" t="s">
        <v>543</v>
      </c>
      <c r="N168" s="75" t="s">
        <v>551</v>
      </c>
      <c r="O168" s="75" t="s">
        <v>543</v>
      </c>
      <c r="P168" s="75" t="s">
        <v>551</v>
      </c>
      <c r="Q168" s="75"/>
      <c r="R168" s="75"/>
      <c r="S168" s="75" t="s">
        <v>543</v>
      </c>
      <c r="T168" s="75"/>
      <c r="U168" s="75"/>
      <c r="V168" s="75"/>
    </row>
    <row r="169" spans="1:22" x14ac:dyDescent="0.3">
      <c r="A169" s="80" t="s">
        <v>28</v>
      </c>
      <c r="B169" s="194">
        <f>SUM(D169:U169)</f>
        <v>9</v>
      </c>
      <c r="C169" s="25">
        <f>B169</f>
        <v>9</v>
      </c>
      <c r="D169" s="75"/>
      <c r="E169" s="54"/>
      <c r="F169" s="75">
        <v>1</v>
      </c>
      <c r="G169" s="75">
        <v>1</v>
      </c>
      <c r="H169" s="75">
        <v>1</v>
      </c>
      <c r="I169" s="75">
        <v>1</v>
      </c>
      <c r="J169" s="75">
        <v>1</v>
      </c>
      <c r="K169" s="75">
        <v>1</v>
      </c>
      <c r="L169" s="54"/>
      <c r="M169" s="75">
        <v>1</v>
      </c>
      <c r="N169" s="75"/>
      <c r="O169" s="75">
        <v>1</v>
      </c>
      <c r="P169" s="75"/>
      <c r="Q169" s="75"/>
      <c r="R169" s="75"/>
      <c r="S169" s="75">
        <v>1</v>
      </c>
      <c r="T169" s="75"/>
      <c r="U169" s="75"/>
      <c r="V169" s="75"/>
    </row>
    <row r="170" spans="1:22" x14ac:dyDescent="0.3">
      <c r="A170" s="80" t="s">
        <v>29</v>
      </c>
      <c r="B170" s="194">
        <f>SUM(D170:U170)</f>
        <v>2</v>
      </c>
      <c r="C170" s="25">
        <f>B170</f>
        <v>2</v>
      </c>
      <c r="D170" s="75"/>
      <c r="E170" s="54"/>
      <c r="F170" s="75"/>
      <c r="G170" s="75"/>
      <c r="H170" s="75"/>
      <c r="I170" s="75"/>
      <c r="J170" s="75"/>
      <c r="K170" s="75"/>
      <c r="L170" s="54"/>
      <c r="M170" s="75"/>
      <c r="N170" s="75">
        <v>1</v>
      </c>
      <c r="O170" s="75"/>
      <c r="P170" s="75">
        <v>1</v>
      </c>
      <c r="Q170" s="75"/>
      <c r="R170" s="75"/>
      <c r="S170" s="75"/>
      <c r="T170" s="75"/>
      <c r="U170" s="75"/>
      <c r="V170" s="75"/>
    </row>
    <row r="171" spans="1:22" x14ac:dyDescent="0.3">
      <c r="A171" s="80" t="s">
        <v>30</v>
      </c>
      <c r="B171" s="194">
        <f>B169+B170</f>
        <v>11</v>
      </c>
      <c r="C171" s="25">
        <f>C169+C170</f>
        <v>11</v>
      </c>
      <c r="D171" s="75"/>
      <c r="E171" s="54"/>
      <c r="F171" s="75"/>
      <c r="G171" s="75"/>
      <c r="H171" s="75"/>
      <c r="I171" s="75"/>
      <c r="J171" s="75"/>
      <c r="K171" s="75"/>
      <c r="L171" s="54"/>
      <c r="M171" s="75"/>
      <c r="N171" s="75"/>
      <c r="O171" s="75"/>
      <c r="P171" s="75"/>
      <c r="Q171" s="75"/>
      <c r="R171" s="75"/>
      <c r="S171" s="75"/>
      <c r="T171" s="75"/>
      <c r="U171" s="75"/>
      <c r="V171" s="75"/>
    </row>
    <row r="172" spans="1:22" x14ac:dyDescent="0.3">
      <c r="A172" s="80" t="s">
        <v>31</v>
      </c>
      <c r="B172" s="194">
        <f>SUM(D172:U172)</f>
        <v>2</v>
      </c>
      <c r="C172" s="25">
        <f>B172</f>
        <v>2</v>
      </c>
      <c r="D172" s="75"/>
      <c r="E172" s="54"/>
      <c r="F172" s="75">
        <v>1</v>
      </c>
      <c r="G172" s="75"/>
      <c r="H172" s="75"/>
      <c r="I172" s="75"/>
      <c r="J172" s="75"/>
      <c r="K172" s="75"/>
      <c r="L172" s="54"/>
      <c r="M172" s="75"/>
      <c r="N172" s="75">
        <v>1</v>
      </c>
      <c r="O172" s="75"/>
      <c r="P172" s="75"/>
      <c r="Q172" s="75"/>
      <c r="R172" s="75"/>
      <c r="S172" s="75"/>
      <c r="T172" s="75"/>
      <c r="U172" s="75"/>
      <c r="V172" s="75"/>
    </row>
    <row r="173" spans="1:22" ht="17" thickBot="1" x14ac:dyDescent="0.35">
      <c r="A173" s="82" t="s">
        <v>32</v>
      </c>
      <c r="B173" s="194">
        <f>SUM(D173:U173)</f>
        <v>10</v>
      </c>
      <c r="C173" s="26">
        <f>B173</f>
        <v>10</v>
      </c>
      <c r="D173" s="78"/>
      <c r="E173" s="79"/>
      <c r="F173" s="78">
        <v>5</v>
      </c>
      <c r="G173" s="78"/>
      <c r="H173" s="78"/>
      <c r="I173" s="78"/>
      <c r="J173" s="78"/>
      <c r="K173" s="78"/>
      <c r="L173" s="79"/>
      <c r="M173" s="78"/>
      <c r="N173" s="78">
        <v>5</v>
      </c>
      <c r="O173" s="75"/>
      <c r="P173" s="75"/>
      <c r="Q173" s="75"/>
      <c r="R173" s="75"/>
      <c r="S173" s="75"/>
      <c r="T173" s="75"/>
      <c r="U173" s="75"/>
      <c r="V173" s="75"/>
    </row>
    <row r="174" spans="1:22" ht="21.1" x14ac:dyDescent="0.35">
      <c r="A174" s="48" t="s">
        <v>335</v>
      </c>
      <c r="B174" s="194"/>
      <c r="C174" s="27"/>
      <c r="D174" s="75">
        <v>4</v>
      </c>
      <c r="E174" s="54"/>
      <c r="F174" s="75">
        <v>4</v>
      </c>
      <c r="G174" s="75">
        <v>4</v>
      </c>
      <c r="H174" s="75">
        <v>4</v>
      </c>
      <c r="I174" s="75">
        <v>4</v>
      </c>
      <c r="J174" s="75">
        <v>4</v>
      </c>
      <c r="K174" s="75">
        <v>5</v>
      </c>
      <c r="L174" s="54"/>
      <c r="M174" s="75" t="s">
        <v>604</v>
      </c>
      <c r="N174" s="75" t="s">
        <v>604</v>
      </c>
      <c r="O174" s="83" t="s">
        <v>590</v>
      </c>
      <c r="P174" s="83">
        <v>5</v>
      </c>
      <c r="Q174" s="83">
        <v>5</v>
      </c>
      <c r="R174" s="83">
        <v>5</v>
      </c>
      <c r="S174" s="83">
        <v>5</v>
      </c>
      <c r="T174" s="83" t="s">
        <v>732</v>
      </c>
      <c r="U174" s="83"/>
      <c r="V174" s="83"/>
    </row>
    <row r="175" spans="1:22" x14ac:dyDescent="0.3">
      <c r="A175" s="80" t="s">
        <v>28</v>
      </c>
      <c r="B175" s="194">
        <f>SUM(D175:U175)+57</f>
        <v>72</v>
      </c>
      <c r="C175" s="25">
        <f>B175</f>
        <v>72</v>
      </c>
      <c r="D175" s="75">
        <v>1</v>
      </c>
      <c r="E175" s="54"/>
      <c r="F175" s="75">
        <v>1</v>
      </c>
      <c r="G175" s="75">
        <v>1</v>
      </c>
      <c r="H175" s="75">
        <v>1</v>
      </c>
      <c r="I175" s="75">
        <v>1</v>
      </c>
      <c r="J175" s="75">
        <v>1</v>
      </c>
      <c r="K175" s="75">
        <v>1</v>
      </c>
      <c r="L175" s="54"/>
      <c r="M175" s="75">
        <v>1</v>
      </c>
      <c r="N175" s="75">
        <v>1</v>
      </c>
      <c r="O175" s="75">
        <v>1</v>
      </c>
      <c r="P175" s="75">
        <v>1</v>
      </c>
      <c r="Q175" s="75">
        <v>1</v>
      </c>
      <c r="R175" s="75">
        <v>1</v>
      </c>
      <c r="S175" s="75">
        <v>1</v>
      </c>
      <c r="T175" s="75">
        <v>1</v>
      </c>
      <c r="U175" s="75"/>
      <c r="V175" s="75"/>
    </row>
    <row r="176" spans="1:22" x14ac:dyDescent="0.3">
      <c r="A176" s="80" t="s">
        <v>29</v>
      </c>
      <c r="B176" s="194">
        <f>SUM(D176:U176)+1</f>
        <v>1</v>
      </c>
      <c r="C176" s="25">
        <f>B176</f>
        <v>1</v>
      </c>
      <c r="D176" s="75"/>
      <c r="E176" s="54"/>
      <c r="F176" s="75"/>
      <c r="G176" s="75"/>
      <c r="H176" s="75"/>
      <c r="I176" s="75"/>
      <c r="J176" s="75"/>
      <c r="K176" s="75"/>
      <c r="L176" s="54"/>
      <c r="M176" s="75"/>
      <c r="N176" s="75"/>
      <c r="O176" s="75"/>
      <c r="P176" s="75"/>
      <c r="Q176" s="75"/>
      <c r="R176" s="75"/>
      <c r="S176" s="75"/>
      <c r="T176" s="75"/>
      <c r="U176" s="75"/>
      <c r="V176" s="75"/>
    </row>
    <row r="177" spans="1:22" x14ac:dyDescent="0.3">
      <c r="A177" s="80" t="s">
        <v>30</v>
      </c>
      <c r="B177" s="194">
        <f>B175+B176</f>
        <v>73</v>
      </c>
      <c r="C177" s="25">
        <f>C175+C176</f>
        <v>73</v>
      </c>
      <c r="D177" s="75"/>
      <c r="E177" s="54"/>
      <c r="F177" s="75"/>
      <c r="G177" s="75"/>
      <c r="H177" s="75"/>
      <c r="I177" s="75"/>
      <c r="J177" s="75"/>
      <c r="K177" s="75"/>
      <c r="L177" s="54"/>
      <c r="M177" s="75"/>
      <c r="N177" s="75"/>
      <c r="O177" s="75"/>
      <c r="P177" s="75"/>
      <c r="Q177" s="75"/>
      <c r="R177" s="75"/>
      <c r="S177" s="75"/>
      <c r="T177" s="75"/>
      <c r="U177" s="75"/>
      <c r="V177" s="75"/>
    </row>
    <row r="178" spans="1:22" x14ac:dyDescent="0.3">
      <c r="A178" s="80" t="s">
        <v>31</v>
      </c>
      <c r="B178" s="194">
        <f>SUM(D178:U178)+5</f>
        <v>6</v>
      </c>
      <c r="C178" s="25">
        <f>B178</f>
        <v>6</v>
      </c>
      <c r="D178" s="75"/>
      <c r="E178" s="54"/>
      <c r="F178" s="75"/>
      <c r="G178" s="75"/>
      <c r="H178" s="75"/>
      <c r="I178" s="75"/>
      <c r="J178" s="75"/>
      <c r="K178" s="75"/>
      <c r="L178" s="54"/>
      <c r="M178" s="75"/>
      <c r="N178" s="75"/>
      <c r="O178" s="75"/>
      <c r="P178" s="75"/>
      <c r="Q178" s="75">
        <v>1</v>
      </c>
      <c r="R178" s="75"/>
      <c r="S178" s="75"/>
      <c r="T178" s="75"/>
      <c r="U178" s="75"/>
      <c r="V178" s="75"/>
    </row>
    <row r="179" spans="1:22" ht="17" thickBot="1" x14ac:dyDescent="0.35">
      <c r="A179" s="82" t="s">
        <v>32</v>
      </c>
      <c r="B179" s="194">
        <f>SUM(D179:U179)+25</f>
        <v>30</v>
      </c>
      <c r="C179" s="26">
        <f>B179</f>
        <v>30</v>
      </c>
      <c r="D179" s="78"/>
      <c r="E179" s="79"/>
      <c r="F179" s="78"/>
      <c r="G179" s="78"/>
      <c r="H179" s="78"/>
      <c r="I179" s="78"/>
      <c r="J179" s="78"/>
      <c r="K179" s="78"/>
      <c r="L179" s="79"/>
      <c r="M179" s="78"/>
      <c r="N179" s="42"/>
      <c r="O179" s="78"/>
      <c r="P179" s="78"/>
      <c r="Q179" s="78">
        <v>5</v>
      </c>
      <c r="R179" s="78"/>
      <c r="S179" s="78"/>
      <c r="T179" s="78"/>
      <c r="U179" s="78"/>
      <c r="V179" s="78"/>
    </row>
    <row r="180" spans="1:22" ht="21.1" x14ac:dyDescent="0.35">
      <c r="A180" s="66" t="s">
        <v>711</v>
      </c>
      <c r="B180" s="194"/>
      <c r="C180" s="27"/>
      <c r="D180" s="75"/>
      <c r="E180" s="54"/>
      <c r="F180" s="75"/>
      <c r="G180" s="75"/>
      <c r="H180" s="75"/>
      <c r="I180" s="75"/>
      <c r="J180" s="75"/>
      <c r="K180" s="75"/>
      <c r="L180" s="54"/>
      <c r="M180" s="75"/>
      <c r="N180" s="75"/>
      <c r="O180" s="75" t="s">
        <v>545</v>
      </c>
      <c r="P180" s="75"/>
      <c r="Q180" s="75"/>
      <c r="R180" s="75"/>
      <c r="S180" s="75"/>
      <c r="T180" s="75"/>
      <c r="U180" s="75" t="s">
        <v>551</v>
      </c>
      <c r="V180" s="75"/>
    </row>
    <row r="181" spans="1:22" x14ac:dyDescent="0.3">
      <c r="A181" s="72" t="s">
        <v>28</v>
      </c>
      <c r="B181" s="194">
        <f>SUM(D181:U181)+22</f>
        <v>23</v>
      </c>
      <c r="C181" s="25">
        <f>B181+4</f>
        <v>27</v>
      </c>
      <c r="D181" s="75"/>
      <c r="E181" s="54"/>
      <c r="F181" s="75"/>
      <c r="G181" s="75"/>
      <c r="H181" s="75"/>
      <c r="I181" s="75"/>
      <c r="J181" s="75"/>
      <c r="K181" s="75"/>
      <c r="L181" s="54"/>
      <c r="M181" s="75"/>
      <c r="N181" s="75"/>
      <c r="O181" s="75">
        <v>1</v>
      </c>
      <c r="P181" s="75"/>
      <c r="Q181" s="75"/>
      <c r="R181" s="75"/>
      <c r="S181" s="75"/>
      <c r="T181" s="75"/>
      <c r="U181" s="75"/>
      <c r="V181" s="75"/>
    </row>
    <row r="182" spans="1:22" x14ac:dyDescent="0.3">
      <c r="A182" s="72" t="s">
        <v>29</v>
      </c>
      <c r="B182" s="194">
        <f>SUM(D182:U182)+25</f>
        <v>26</v>
      </c>
      <c r="C182" s="25">
        <f>B182+1</f>
        <v>27</v>
      </c>
      <c r="D182" s="75"/>
      <c r="E182" s="54"/>
      <c r="F182" s="75"/>
      <c r="G182" s="75"/>
      <c r="H182" s="75"/>
      <c r="I182" s="75"/>
      <c r="J182" s="75"/>
      <c r="K182" s="75"/>
      <c r="L182" s="54"/>
      <c r="M182" s="75"/>
      <c r="N182" s="75"/>
      <c r="O182" s="75"/>
      <c r="P182" s="75"/>
      <c r="Q182" s="75"/>
      <c r="R182" s="75"/>
      <c r="S182" s="75"/>
      <c r="T182" s="75"/>
      <c r="U182" s="75">
        <v>1</v>
      </c>
      <c r="V182" s="75"/>
    </row>
    <row r="183" spans="1:22" x14ac:dyDescent="0.3">
      <c r="A183" s="72" t="s">
        <v>30</v>
      </c>
      <c r="B183" s="194">
        <f>B181+B182</f>
        <v>49</v>
      </c>
      <c r="C183" s="25">
        <f>C181+C182</f>
        <v>54</v>
      </c>
      <c r="D183" s="75"/>
      <c r="E183" s="54"/>
      <c r="F183" s="75"/>
      <c r="G183" s="75"/>
      <c r="H183" s="75"/>
      <c r="I183" s="75"/>
      <c r="J183" s="75"/>
      <c r="K183" s="75"/>
      <c r="L183" s="54"/>
      <c r="M183" s="75"/>
      <c r="N183" s="75"/>
      <c r="O183" s="75"/>
      <c r="P183" s="75"/>
      <c r="Q183" s="75"/>
      <c r="R183" s="75"/>
      <c r="S183" s="75"/>
      <c r="T183" s="75"/>
      <c r="U183" s="75"/>
      <c r="V183" s="75"/>
    </row>
    <row r="184" spans="1:22" x14ac:dyDescent="0.3">
      <c r="A184" s="72" t="s">
        <v>31</v>
      </c>
      <c r="B184" s="194">
        <f>SUM(D184:U184)+1</f>
        <v>1</v>
      </c>
      <c r="C184" s="25">
        <f>B184</f>
        <v>1</v>
      </c>
      <c r="D184" s="75"/>
      <c r="E184" s="54"/>
      <c r="F184" s="75"/>
      <c r="G184" s="75"/>
      <c r="H184" s="75"/>
      <c r="I184" s="75"/>
      <c r="J184" s="75"/>
      <c r="K184" s="75"/>
      <c r="L184" s="54"/>
      <c r="M184" s="75"/>
      <c r="N184" s="75"/>
      <c r="O184" s="75"/>
      <c r="P184" s="75"/>
      <c r="Q184" s="75"/>
      <c r="R184" s="75"/>
      <c r="S184" s="75"/>
      <c r="T184" s="75"/>
      <c r="U184" s="75"/>
      <c r="V184" s="75"/>
    </row>
    <row r="185" spans="1:22" ht="17" thickBot="1" x14ac:dyDescent="0.35">
      <c r="A185" s="76" t="s">
        <v>32</v>
      </c>
      <c r="B185" s="194">
        <f>SUM(D185:U185)+5</f>
        <v>5</v>
      </c>
      <c r="C185" s="26">
        <f>B185</f>
        <v>5</v>
      </c>
      <c r="D185" s="78"/>
      <c r="E185" s="79"/>
      <c r="F185" s="78"/>
      <c r="G185" s="78"/>
      <c r="H185" s="78"/>
      <c r="I185" s="78"/>
      <c r="J185" s="78"/>
      <c r="K185" s="78"/>
      <c r="L185" s="79"/>
      <c r="M185" s="78"/>
      <c r="N185" s="78"/>
      <c r="O185" s="78"/>
      <c r="P185" s="78"/>
      <c r="Q185" s="78"/>
      <c r="R185" s="78"/>
      <c r="S185" s="78"/>
      <c r="T185" s="78"/>
      <c r="U185" s="78"/>
      <c r="V185" s="78"/>
    </row>
    <row r="186" spans="1:22" ht="21.1" x14ac:dyDescent="0.35">
      <c r="A186" s="48" t="s">
        <v>336</v>
      </c>
      <c r="B186" s="194"/>
      <c r="C186" s="27"/>
      <c r="D186" s="75" t="s">
        <v>551</v>
      </c>
      <c r="E186" s="54"/>
      <c r="F186" s="75" t="s">
        <v>551</v>
      </c>
      <c r="G186" s="75" t="s">
        <v>551</v>
      </c>
      <c r="H186" s="75" t="s">
        <v>551</v>
      </c>
      <c r="I186" s="75" t="s">
        <v>551</v>
      </c>
      <c r="J186" s="75" t="s">
        <v>604</v>
      </c>
      <c r="K186" s="75"/>
      <c r="L186" s="54"/>
      <c r="M186" s="75" t="s">
        <v>551</v>
      </c>
      <c r="N186" s="75" t="s">
        <v>551</v>
      </c>
      <c r="O186" s="83" t="s">
        <v>551</v>
      </c>
      <c r="P186" s="83"/>
      <c r="Q186" s="83"/>
      <c r="R186" s="83"/>
      <c r="S186" s="75"/>
      <c r="T186" s="75"/>
      <c r="U186" s="75"/>
      <c r="V186" s="75"/>
    </row>
    <row r="187" spans="1:22" x14ac:dyDescent="0.3">
      <c r="A187" s="80" t="s">
        <v>28</v>
      </c>
      <c r="B187" s="194">
        <f>SUM(D187:U187)+2</f>
        <v>3</v>
      </c>
      <c r="C187" s="25">
        <f>B187</f>
        <v>3</v>
      </c>
      <c r="D187" s="75"/>
      <c r="E187" s="54"/>
      <c r="F187" s="75"/>
      <c r="G187" s="75"/>
      <c r="H187" s="75"/>
      <c r="I187" s="75"/>
      <c r="J187" s="75">
        <v>1</v>
      </c>
      <c r="K187" s="75"/>
      <c r="L187" s="54"/>
      <c r="M187" s="75"/>
      <c r="N187" s="75"/>
      <c r="O187" s="75"/>
      <c r="P187" s="75"/>
      <c r="Q187" s="75"/>
      <c r="R187" s="75"/>
      <c r="S187" s="75"/>
      <c r="T187" s="75"/>
      <c r="U187" s="75"/>
      <c r="V187" s="75"/>
    </row>
    <row r="188" spans="1:22" x14ac:dyDescent="0.3">
      <c r="A188" s="80" t="s">
        <v>29</v>
      </c>
      <c r="B188" s="194">
        <f>SUM(D188:U188)+7</f>
        <v>15</v>
      </c>
      <c r="C188" s="25">
        <f>B188</f>
        <v>15</v>
      </c>
      <c r="D188" s="75">
        <v>1</v>
      </c>
      <c r="E188" s="54"/>
      <c r="F188" s="75">
        <v>1</v>
      </c>
      <c r="G188" s="75">
        <v>1</v>
      </c>
      <c r="H188" s="75">
        <v>1</v>
      </c>
      <c r="I188" s="75">
        <v>1</v>
      </c>
      <c r="J188" s="75"/>
      <c r="K188" s="75"/>
      <c r="L188" s="54"/>
      <c r="M188" s="75">
        <v>1</v>
      </c>
      <c r="N188" s="75">
        <v>1</v>
      </c>
      <c r="O188" s="75">
        <v>1</v>
      </c>
      <c r="P188" s="75"/>
      <c r="Q188" s="75"/>
      <c r="R188" s="75"/>
      <c r="S188" s="75"/>
      <c r="T188" s="75"/>
      <c r="U188" s="75"/>
      <c r="V188" s="75"/>
    </row>
    <row r="189" spans="1:22" x14ac:dyDescent="0.3">
      <c r="A189" s="80" t="s">
        <v>30</v>
      </c>
      <c r="B189" s="194">
        <f>B187+B188</f>
        <v>18</v>
      </c>
      <c r="C189" s="25">
        <f>C187+C188</f>
        <v>18</v>
      </c>
      <c r="D189" s="75"/>
      <c r="E189" s="54"/>
      <c r="F189" s="75"/>
      <c r="G189" s="75"/>
      <c r="H189" s="75"/>
      <c r="I189" s="75"/>
      <c r="J189" s="75"/>
      <c r="K189" s="75"/>
      <c r="L189" s="54"/>
      <c r="M189" s="75"/>
      <c r="N189" s="75"/>
      <c r="O189" s="75"/>
      <c r="P189" s="75"/>
      <c r="Q189" s="75"/>
      <c r="R189" s="75"/>
      <c r="S189" s="75"/>
      <c r="T189" s="75"/>
      <c r="U189" s="75"/>
      <c r="V189" s="75"/>
    </row>
    <row r="190" spans="1:22" x14ac:dyDescent="0.3">
      <c r="A190" s="80" t="s">
        <v>31</v>
      </c>
      <c r="B190" s="194">
        <f>SUM(D190:U190)</f>
        <v>0</v>
      </c>
      <c r="C190" s="25">
        <f>B190</f>
        <v>0</v>
      </c>
      <c r="D190" s="75"/>
      <c r="E190" s="54"/>
      <c r="F190" s="75"/>
      <c r="G190" s="75"/>
      <c r="H190" s="75"/>
      <c r="I190" s="75"/>
      <c r="J190" s="75"/>
      <c r="K190" s="75"/>
      <c r="L190" s="54"/>
      <c r="M190" s="75"/>
      <c r="N190" s="75"/>
      <c r="O190" s="75"/>
      <c r="P190" s="75"/>
      <c r="Q190" s="75"/>
      <c r="R190" s="75"/>
      <c r="S190" s="75"/>
      <c r="T190" s="75"/>
      <c r="U190" s="75"/>
      <c r="V190" s="75"/>
    </row>
    <row r="191" spans="1:22" ht="17" thickBot="1" x14ac:dyDescent="0.35">
      <c r="A191" s="82" t="s">
        <v>32</v>
      </c>
      <c r="B191" s="194">
        <f>SUM(D191:U191)</f>
        <v>0</v>
      </c>
      <c r="C191" s="26">
        <f>B191</f>
        <v>0</v>
      </c>
      <c r="D191" s="78"/>
      <c r="E191" s="79"/>
      <c r="F191" s="78"/>
      <c r="G191" s="78"/>
      <c r="H191" s="78"/>
      <c r="I191" s="78"/>
      <c r="J191" s="78"/>
      <c r="K191" s="78"/>
      <c r="L191" s="79"/>
      <c r="M191" s="78"/>
      <c r="N191" s="78"/>
      <c r="O191" s="78"/>
      <c r="P191" s="78"/>
      <c r="Q191" s="78"/>
      <c r="R191" s="78"/>
      <c r="S191" s="78"/>
      <c r="T191" s="78"/>
      <c r="U191" s="78"/>
      <c r="V191" s="78"/>
    </row>
    <row r="192" spans="1:22" ht="21.1" x14ac:dyDescent="0.35">
      <c r="A192" s="48" t="s">
        <v>138</v>
      </c>
      <c r="B192" s="194"/>
      <c r="C192" s="27"/>
      <c r="D192" s="99" t="s">
        <v>556</v>
      </c>
      <c r="E192" s="54"/>
      <c r="F192" s="75" t="s">
        <v>604</v>
      </c>
      <c r="G192" s="75" t="s">
        <v>621</v>
      </c>
      <c r="H192" s="75"/>
      <c r="I192" s="75"/>
      <c r="J192" s="75" t="s">
        <v>551</v>
      </c>
      <c r="K192" s="75" t="s">
        <v>551</v>
      </c>
      <c r="L192" s="54"/>
      <c r="M192" s="75"/>
      <c r="N192" s="75"/>
      <c r="O192" s="83"/>
      <c r="P192" s="83" t="s">
        <v>551</v>
      </c>
      <c r="Q192" s="83" t="s">
        <v>551</v>
      </c>
      <c r="R192" s="83" t="s">
        <v>551</v>
      </c>
      <c r="S192" s="83" t="s">
        <v>545</v>
      </c>
      <c r="T192" s="83" t="s">
        <v>621</v>
      </c>
      <c r="U192" s="83" t="s">
        <v>604</v>
      </c>
      <c r="V192" s="83" t="s">
        <v>621</v>
      </c>
    </row>
    <row r="193" spans="1:22" x14ac:dyDescent="0.3">
      <c r="A193" s="80" t="s">
        <v>28</v>
      </c>
      <c r="B193" s="194">
        <f>SUM(D193:U193)</f>
        <v>3</v>
      </c>
      <c r="C193" s="25">
        <f>B193+39</f>
        <v>42</v>
      </c>
      <c r="D193" s="75"/>
      <c r="E193" s="54"/>
      <c r="F193" s="75">
        <v>1</v>
      </c>
      <c r="G193" s="75"/>
      <c r="H193" s="75"/>
      <c r="I193" s="75"/>
      <c r="J193" s="75"/>
      <c r="K193" s="75"/>
      <c r="L193" s="54"/>
      <c r="M193" s="75"/>
      <c r="N193" s="75"/>
      <c r="O193" s="75"/>
      <c r="P193" s="75"/>
      <c r="Q193" s="75"/>
      <c r="R193" s="75"/>
      <c r="S193" s="75">
        <v>1</v>
      </c>
      <c r="T193" s="75"/>
      <c r="U193" s="75">
        <v>1</v>
      </c>
      <c r="V193" s="75"/>
    </row>
    <row r="194" spans="1:22" x14ac:dyDescent="0.3">
      <c r="A194" s="80" t="s">
        <v>29</v>
      </c>
      <c r="B194" s="194">
        <f>SUM(D194:U194)</f>
        <v>6</v>
      </c>
      <c r="C194" s="25">
        <f>B194+14</f>
        <v>20</v>
      </c>
      <c r="D194" s="75">
        <v>1</v>
      </c>
      <c r="E194" s="54"/>
      <c r="F194" s="75"/>
      <c r="G194" s="75"/>
      <c r="H194" s="75"/>
      <c r="I194" s="75"/>
      <c r="J194" s="75">
        <v>1</v>
      </c>
      <c r="K194" s="75">
        <v>1</v>
      </c>
      <c r="L194" s="54"/>
      <c r="M194" s="75"/>
      <c r="N194" s="75"/>
      <c r="O194" s="75"/>
      <c r="P194" s="75">
        <v>1</v>
      </c>
      <c r="Q194" s="75">
        <v>1</v>
      </c>
      <c r="R194" s="75">
        <v>1</v>
      </c>
      <c r="S194" s="75"/>
      <c r="T194" s="75"/>
      <c r="U194" s="75"/>
      <c r="V194" s="75"/>
    </row>
    <row r="195" spans="1:22" x14ac:dyDescent="0.3">
      <c r="A195" s="80" t="s">
        <v>30</v>
      </c>
      <c r="B195" s="194">
        <f>B193+B194</f>
        <v>9</v>
      </c>
      <c r="C195" s="25">
        <f>C193+C194</f>
        <v>62</v>
      </c>
      <c r="D195" s="75"/>
      <c r="E195" s="54"/>
      <c r="F195" s="75"/>
      <c r="G195" s="75"/>
      <c r="H195" s="75"/>
      <c r="I195" s="75"/>
      <c r="J195" s="75"/>
      <c r="K195" s="75"/>
      <c r="L195" s="54"/>
      <c r="M195" s="75"/>
      <c r="N195" s="75"/>
      <c r="O195" s="75"/>
      <c r="P195" s="75"/>
      <c r="Q195" s="75"/>
      <c r="R195" s="75"/>
      <c r="S195" s="75"/>
      <c r="T195" s="75"/>
      <c r="U195" s="75"/>
      <c r="V195" s="75"/>
    </row>
    <row r="196" spans="1:22" x14ac:dyDescent="0.3">
      <c r="A196" s="80" t="s">
        <v>31</v>
      </c>
      <c r="B196" s="194">
        <f>SUM(D196:U196)</f>
        <v>0</v>
      </c>
      <c r="C196" s="25">
        <f>B196+3</f>
        <v>3</v>
      </c>
      <c r="D196" s="75"/>
      <c r="E196" s="54"/>
      <c r="F196" s="75"/>
      <c r="G196" s="75"/>
      <c r="H196" s="75"/>
      <c r="I196" s="75"/>
      <c r="J196" s="75"/>
      <c r="K196" s="75"/>
      <c r="L196" s="54"/>
      <c r="M196" s="75"/>
      <c r="N196" s="75"/>
      <c r="O196" s="75"/>
      <c r="P196" s="75"/>
      <c r="Q196" s="75"/>
      <c r="R196" s="75"/>
      <c r="S196" s="75"/>
      <c r="T196" s="75"/>
      <c r="U196" s="75"/>
      <c r="V196" s="75"/>
    </row>
    <row r="197" spans="1:22" ht="17" thickBot="1" x14ac:dyDescent="0.35">
      <c r="A197" s="82" t="s">
        <v>32</v>
      </c>
      <c r="B197" s="194">
        <f>SUM(D197:U197)</f>
        <v>0</v>
      </c>
      <c r="C197" s="26">
        <f>B197+15</f>
        <v>15</v>
      </c>
      <c r="D197" s="78"/>
      <c r="E197" s="79"/>
      <c r="F197" s="78"/>
      <c r="G197" s="78"/>
      <c r="H197" s="78"/>
      <c r="I197" s="78"/>
      <c r="J197" s="78"/>
      <c r="K197" s="78"/>
      <c r="L197" s="79"/>
      <c r="M197" s="78"/>
      <c r="N197" s="78"/>
      <c r="O197" s="75"/>
      <c r="P197" s="75"/>
      <c r="Q197" s="75"/>
      <c r="R197" s="75"/>
      <c r="S197" s="75"/>
      <c r="T197" s="75"/>
      <c r="U197" s="75"/>
      <c r="V197" s="75"/>
    </row>
    <row r="198" spans="1:22" ht="21.1" x14ac:dyDescent="0.35">
      <c r="A198" s="48" t="s">
        <v>514</v>
      </c>
      <c r="B198" s="194"/>
      <c r="C198" s="27"/>
      <c r="D198" s="99" t="s">
        <v>599</v>
      </c>
      <c r="E198" s="54"/>
      <c r="F198" s="75"/>
      <c r="G198" s="75" t="s">
        <v>604</v>
      </c>
      <c r="H198" s="75" t="s">
        <v>604</v>
      </c>
      <c r="I198" s="75" t="s">
        <v>604</v>
      </c>
      <c r="J198" s="75"/>
      <c r="K198" s="75" t="s">
        <v>545</v>
      </c>
      <c r="L198" s="54"/>
      <c r="M198" s="75"/>
      <c r="N198" s="75"/>
      <c r="O198" s="83"/>
      <c r="P198" s="83"/>
      <c r="Q198" s="83" t="s">
        <v>545</v>
      </c>
      <c r="R198" s="83" t="s">
        <v>545</v>
      </c>
      <c r="S198" s="83"/>
      <c r="T198" s="83">
        <v>4</v>
      </c>
      <c r="U198" s="83" t="s">
        <v>545</v>
      </c>
      <c r="V198" s="83">
        <v>4</v>
      </c>
    </row>
    <row r="199" spans="1:22" x14ac:dyDescent="0.3">
      <c r="A199" s="80" t="s">
        <v>28</v>
      </c>
      <c r="B199" s="194">
        <f>SUM(D199:U199)</f>
        <v>9</v>
      </c>
      <c r="C199" s="25">
        <f>B199</f>
        <v>9</v>
      </c>
      <c r="D199" s="75">
        <v>1</v>
      </c>
      <c r="E199" s="54"/>
      <c r="F199" s="75"/>
      <c r="G199" s="75">
        <v>1</v>
      </c>
      <c r="H199" s="75">
        <v>1</v>
      </c>
      <c r="I199" s="75">
        <v>1</v>
      </c>
      <c r="J199" s="75"/>
      <c r="K199" s="75">
        <v>1</v>
      </c>
      <c r="L199" s="54"/>
      <c r="M199" s="75"/>
      <c r="N199" s="75"/>
      <c r="O199" s="75"/>
      <c r="P199" s="75"/>
      <c r="Q199" s="75">
        <v>1</v>
      </c>
      <c r="R199" s="75">
        <v>1</v>
      </c>
      <c r="S199" s="75"/>
      <c r="T199" s="75">
        <v>1</v>
      </c>
      <c r="U199" s="75">
        <v>1</v>
      </c>
      <c r="V199" s="75">
        <v>1</v>
      </c>
    </row>
    <row r="200" spans="1:22" x14ac:dyDescent="0.3">
      <c r="A200" s="80" t="s">
        <v>29</v>
      </c>
      <c r="B200" s="194">
        <f>SUM(D200:U200)</f>
        <v>0</v>
      </c>
      <c r="C200" s="25">
        <f>B200</f>
        <v>0</v>
      </c>
      <c r="D200" s="75"/>
      <c r="E200" s="54"/>
      <c r="F200" s="75"/>
      <c r="G200" s="75"/>
      <c r="H200" s="75"/>
      <c r="I200" s="75"/>
      <c r="J200" s="75"/>
      <c r="K200" s="75"/>
      <c r="L200" s="54"/>
      <c r="M200" s="75"/>
      <c r="N200" s="75"/>
      <c r="O200" s="75"/>
      <c r="P200" s="75"/>
      <c r="Q200" s="75"/>
      <c r="R200" s="75"/>
      <c r="S200" s="75"/>
      <c r="T200" s="75"/>
      <c r="U200" s="75"/>
      <c r="V200" s="75"/>
    </row>
    <row r="201" spans="1:22" x14ac:dyDescent="0.3">
      <c r="A201" s="80" t="s">
        <v>30</v>
      </c>
      <c r="B201" s="194">
        <f>B199+B200</f>
        <v>9</v>
      </c>
      <c r="C201" s="25">
        <f>C199+C200</f>
        <v>9</v>
      </c>
      <c r="D201" s="75"/>
      <c r="E201" s="54"/>
      <c r="F201" s="75"/>
      <c r="G201" s="75"/>
      <c r="H201" s="75"/>
      <c r="I201" s="75"/>
      <c r="J201" s="75"/>
      <c r="K201" s="75"/>
      <c r="L201" s="54"/>
      <c r="M201" s="75"/>
      <c r="N201" s="75"/>
      <c r="O201" s="75"/>
      <c r="P201" s="75"/>
      <c r="Q201" s="75"/>
      <c r="R201" s="75"/>
      <c r="S201" s="75"/>
      <c r="T201" s="75"/>
      <c r="U201" s="75"/>
      <c r="V201" s="75"/>
    </row>
    <row r="202" spans="1:22" x14ac:dyDescent="0.3">
      <c r="A202" s="80" t="s">
        <v>31</v>
      </c>
      <c r="B202" s="194">
        <f>SUM(D202:U202)</f>
        <v>2</v>
      </c>
      <c r="C202" s="25">
        <f>B202</f>
        <v>2</v>
      </c>
      <c r="D202" s="75"/>
      <c r="E202" s="54"/>
      <c r="F202" s="75"/>
      <c r="G202" s="75"/>
      <c r="H202" s="75"/>
      <c r="I202" s="75"/>
      <c r="J202" s="75"/>
      <c r="K202" s="75"/>
      <c r="L202" s="54"/>
      <c r="M202" s="75"/>
      <c r="N202" s="75"/>
      <c r="O202" s="75"/>
      <c r="P202" s="75"/>
      <c r="Q202" s="75">
        <v>1</v>
      </c>
      <c r="R202" s="75"/>
      <c r="S202" s="75"/>
      <c r="T202" s="75"/>
      <c r="U202" s="75">
        <v>1</v>
      </c>
      <c r="V202" s="75"/>
    </row>
    <row r="203" spans="1:22" ht="17" thickBot="1" x14ac:dyDescent="0.35">
      <c r="A203" s="82" t="s">
        <v>32</v>
      </c>
      <c r="B203" s="194">
        <f>SUM(D203:U203)</f>
        <v>12</v>
      </c>
      <c r="C203" s="26">
        <f>B203</f>
        <v>12</v>
      </c>
      <c r="D203" s="78"/>
      <c r="E203" s="79"/>
      <c r="F203" s="78"/>
      <c r="G203" s="78"/>
      <c r="H203" s="78"/>
      <c r="I203" s="78"/>
      <c r="J203" s="78"/>
      <c r="K203" s="78"/>
      <c r="L203" s="79"/>
      <c r="M203" s="78"/>
      <c r="N203" s="42"/>
      <c r="O203" s="78"/>
      <c r="P203" s="78"/>
      <c r="Q203" s="78">
        <v>7</v>
      </c>
      <c r="R203" s="78"/>
      <c r="S203" s="78"/>
      <c r="T203" s="78"/>
      <c r="U203" s="78">
        <v>5</v>
      </c>
      <c r="V203" s="78"/>
    </row>
    <row r="204" spans="1:22" ht="21.1" x14ac:dyDescent="0.35">
      <c r="A204" s="48" t="s">
        <v>338</v>
      </c>
      <c r="B204" s="194"/>
      <c r="C204" s="27"/>
      <c r="D204" s="75"/>
      <c r="E204" s="54"/>
      <c r="F204" s="75"/>
      <c r="G204" s="75"/>
      <c r="H204" s="75"/>
      <c r="I204" s="75"/>
      <c r="J204" s="75" t="s">
        <v>547</v>
      </c>
      <c r="K204" s="75">
        <v>7</v>
      </c>
      <c r="L204" s="54"/>
      <c r="M204" s="75">
        <v>7</v>
      </c>
      <c r="N204" s="75">
        <v>6</v>
      </c>
      <c r="O204" s="75">
        <v>7</v>
      </c>
      <c r="P204" s="75">
        <v>7</v>
      </c>
      <c r="Q204" s="75">
        <v>7</v>
      </c>
      <c r="R204" s="75">
        <v>7</v>
      </c>
      <c r="S204" s="75">
        <v>7</v>
      </c>
      <c r="T204" s="75">
        <v>6</v>
      </c>
      <c r="U204" s="75" t="s">
        <v>640</v>
      </c>
      <c r="V204" s="75" t="s">
        <v>552</v>
      </c>
    </row>
    <row r="205" spans="1:22" x14ac:dyDescent="0.3">
      <c r="A205" s="80" t="s">
        <v>28</v>
      </c>
      <c r="B205" s="194">
        <f>SUM(D205:U205)+26</f>
        <v>37</v>
      </c>
      <c r="C205" s="25">
        <f>B205</f>
        <v>37</v>
      </c>
      <c r="D205" s="75"/>
      <c r="E205" s="54"/>
      <c r="F205" s="75"/>
      <c r="G205" s="75"/>
      <c r="H205" s="75"/>
      <c r="I205" s="75"/>
      <c r="J205" s="75">
        <v>1</v>
      </c>
      <c r="K205" s="75">
        <v>1</v>
      </c>
      <c r="L205" s="54"/>
      <c r="M205" s="75">
        <v>1</v>
      </c>
      <c r="N205" s="75">
        <v>1</v>
      </c>
      <c r="O205" s="75">
        <v>1</v>
      </c>
      <c r="P205" s="75">
        <v>1</v>
      </c>
      <c r="Q205" s="75">
        <v>1</v>
      </c>
      <c r="R205" s="75">
        <v>1</v>
      </c>
      <c r="S205" s="75">
        <v>1</v>
      </c>
      <c r="T205" s="75">
        <v>1</v>
      </c>
      <c r="U205" s="75">
        <v>1</v>
      </c>
      <c r="V205" s="75">
        <v>1</v>
      </c>
    </row>
    <row r="206" spans="1:22" x14ac:dyDescent="0.3">
      <c r="A206" s="80" t="s">
        <v>29</v>
      </c>
      <c r="B206" s="194">
        <f>SUM(D206:U206)</f>
        <v>0</v>
      </c>
      <c r="C206" s="25">
        <f>B206</f>
        <v>0</v>
      </c>
      <c r="D206" s="75"/>
      <c r="E206" s="54"/>
      <c r="F206" s="75"/>
      <c r="G206" s="75"/>
      <c r="H206" s="75"/>
      <c r="I206" s="75"/>
      <c r="J206" s="75"/>
      <c r="K206" s="75"/>
      <c r="L206" s="54"/>
      <c r="M206" s="75"/>
      <c r="N206" s="75"/>
      <c r="O206" s="75"/>
      <c r="P206" s="75"/>
      <c r="Q206" s="75"/>
      <c r="R206" s="75"/>
      <c r="S206" s="75"/>
      <c r="T206" s="75"/>
      <c r="U206" s="75"/>
      <c r="V206" s="75"/>
    </row>
    <row r="207" spans="1:22" x14ac:dyDescent="0.3">
      <c r="A207" s="80" t="s">
        <v>30</v>
      </c>
      <c r="B207" s="194">
        <f>B205+B206</f>
        <v>37</v>
      </c>
      <c r="C207" s="25">
        <f>C205+C206</f>
        <v>37</v>
      </c>
      <c r="D207" s="75"/>
      <c r="E207" s="54"/>
      <c r="F207" s="75"/>
      <c r="G207" s="75"/>
      <c r="H207" s="75"/>
      <c r="I207" s="75"/>
      <c r="J207" s="75"/>
      <c r="K207" s="75"/>
      <c r="L207" s="54"/>
      <c r="M207" s="75"/>
      <c r="N207" s="75"/>
      <c r="O207" s="75"/>
      <c r="P207" s="75"/>
      <c r="Q207" s="75"/>
      <c r="R207" s="75"/>
      <c r="S207" s="75"/>
      <c r="T207" s="75"/>
      <c r="U207" s="75"/>
      <c r="V207" s="75"/>
    </row>
    <row r="208" spans="1:22" x14ac:dyDescent="0.3">
      <c r="A208" s="80" t="s">
        <v>31</v>
      </c>
      <c r="B208" s="194">
        <f>SUM(D208:U208)+2</f>
        <v>2</v>
      </c>
      <c r="C208" s="25">
        <f>B208</f>
        <v>2</v>
      </c>
      <c r="D208" s="75"/>
      <c r="E208" s="54"/>
      <c r="F208" s="75"/>
      <c r="G208" s="75"/>
      <c r="H208" s="75"/>
      <c r="I208" s="75"/>
      <c r="J208" s="75"/>
      <c r="K208" s="75"/>
      <c r="L208" s="54"/>
      <c r="M208" s="75"/>
      <c r="N208" s="75"/>
      <c r="O208" s="75"/>
      <c r="P208" s="75"/>
      <c r="Q208" s="75"/>
      <c r="R208" s="75"/>
      <c r="S208" s="75"/>
      <c r="T208" s="75"/>
      <c r="U208" s="75"/>
      <c r="V208" s="75"/>
    </row>
    <row r="209" spans="1:22" ht="17" thickBot="1" x14ac:dyDescent="0.35">
      <c r="A209" s="82" t="s">
        <v>32</v>
      </c>
      <c r="B209" s="194">
        <f>SUM(D209:U209)+12</f>
        <v>12</v>
      </c>
      <c r="C209" s="26">
        <f>B209</f>
        <v>12</v>
      </c>
      <c r="D209" s="78"/>
      <c r="E209" s="79"/>
      <c r="F209" s="78"/>
      <c r="G209" s="78"/>
      <c r="H209" s="78"/>
      <c r="I209" s="78"/>
      <c r="J209" s="78"/>
      <c r="K209" s="78"/>
      <c r="L209" s="79"/>
      <c r="M209" s="78"/>
      <c r="N209" s="78"/>
      <c r="O209" s="78"/>
      <c r="P209" s="78"/>
      <c r="Q209" s="78"/>
      <c r="R209" s="78"/>
      <c r="S209" s="78"/>
      <c r="T209" s="78"/>
      <c r="U209" s="78"/>
      <c r="V209" s="78"/>
    </row>
    <row r="210" spans="1:22" ht="21.1" x14ac:dyDescent="0.35">
      <c r="A210" s="48" t="s">
        <v>339</v>
      </c>
      <c r="B210" s="194"/>
      <c r="C210" s="27"/>
      <c r="D210" s="75"/>
      <c r="E210" s="54"/>
      <c r="F210" s="75" t="s">
        <v>654</v>
      </c>
      <c r="G210" s="75"/>
      <c r="H210" s="75" t="s">
        <v>551</v>
      </c>
      <c r="I210" s="75"/>
      <c r="J210" s="75"/>
      <c r="K210" s="75"/>
      <c r="L210" s="54"/>
      <c r="M210" s="75"/>
      <c r="N210" s="75"/>
      <c r="O210" s="75"/>
      <c r="P210" s="75"/>
      <c r="Q210" s="75"/>
      <c r="R210" s="75"/>
      <c r="S210" s="75"/>
      <c r="T210" s="75"/>
      <c r="U210" s="75"/>
      <c r="V210" s="75" t="s">
        <v>551</v>
      </c>
    </row>
    <row r="211" spans="1:22" x14ac:dyDescent="0.3">
      <c r="A211" s="80" t="s">
        <v>28</v>
      </c>
      <c r="B211" s="194">
        <f>SUM(D211:U211)+5</f>
        <v>5</v>
      </c>
      <c r="C211" s="25">
        <f>B211+14</f>
        <v>19</v>
      </c>
      <c r="D211" s="75"/>
      <c r="E211" s="54"/>
      <c r="F211" s="75"/>
      <c r="G211" s="75"/>
      <c r="H211" s="75"/>
      <c r="I211" s="75"/>
      <c r="J211" s="75"/>
      <c r="K211" s="75"/>
      <c r="L211" s="54"/>
      <c r="M211" s="75"/>
      <c r="N211" s="75"/>
      <c r="O211" s="75"/>
      <c r="P211" s="75"/>
      <c r="Q211" s="75"/>
      <c r="R211" s="75"/>
      <c r="S211" s="75"/>
      <c r="T211" s="75"/>
      <c r="U211" s="75"/>
      <c r="V211" s="75"/>
    </row>
    <row r="212" spans="1:22" x14ac:dyDescent="0.3">
      <c r="A212" s="80" t="s">
        <v>29</v>
      </c>
      <c r="B212" s="194">
        <f>SUM(D212:U212)+12</f>
        <v>14</v>
      </c>
      <c r="C212" s="25">
        <f>B212+14</f>
        <v>28</v>
      </c>
      <c r="D212" s="75"/>
      <c r="E212" s="54"/>
      <c r="F212" s="75">
        <v>1</v>
      </c>
      <c r="G212" s="75"/>
      <c r="H212" s="75">
        <v>1</v>
      </c>
      <c r="I212" s="75"/>
      <c r="J212" s="75"/>
      <c r="K212" s="75"/>
      <c r="L212" s="54"/>
      <c r="M212" s="75"/>
      <c r="N212" s="75"/>
      <c r="O212" s="75"/>
      <c r="P212" s="75"/>
      <c r="Q212" s="75"/>
      <c r="R212" s="75"/>
      <c r="S212" s="75"/>
      <c r="T212" s="75"/>
      <c r="U212" s="75"/>
      <c r="V212" s="75">
        <v>1</v>
      </c>
    </row>
    <row r="213" spans="1:22" x14ac:dyDescent="0.3">
      <c r="A213" s="80" t="s">
        <v>30</v>
      </c>
      <c r="B213" s="194">
        <f>B211+B212</f>
        <v>19</v>
      </c>
      <c r="C213" s="25">
        <f>C211+C212</f>
        <v>47</v>
      </c>
      <c r="D213" s="75"/>
      <c r="E213" s="54"/>
      <c r="F213" s="75"/>
      <c r="G213" s="75"/>
      <c r="H213" s="75"/>
      <c r="I213" s="75"/>
      <c r="J213" s="75"/>
      <c r="K213" s="75"/>
      <c r="L213" s="54"/>
      <c r="M213" s="75"/>
      <c r="N213" s="75"/>
      <c r="O213" s="75"/>
      <c r="P213" s="75"/>
      <c r="Q213" s="75"/>
      <c r="R213" s="75"/>
      <c r="S213" s="75"/>
      <c r="T213" s="75"/>
      <c r="U213" s="75"/>
      <c r="V213" s="75"/>
    </row>
    <row r="214" spans="1:22" x14ac:dyDescent="0.3">
      <c r="A214" s="80" t="s">
        <v>31</v>
      </c>
      <c r="B214" s="194">
        <f>SUM(D214:U214)+3</f>
        <v>3</v>
      </c>
      <c r="C214" s="25">
        <f>B214+5</f>
        <v>8</v>
      </c>
      <c r="D214" s="75"/>
      <c r="E214" s="54"/>
      <c r="F214" s="75"/>
      <c r="G214" s="75"/>
      <c r="H214" s="75"/>
      <c r="I214" s="75"/>
      <c r="J214" s="75"/>
      <c r="K214" s="75"/>
      <c r="L214" s="54"/>
      <c r="M214" s="75"/>
      <c r="N214" s="75"/>
      <c r="O214" s="75"/>
      <c r="P214" s="75"/>
      <c r="Q214" s="75"/>
      <c r="R214" s="75"/>
      <c r="S214" s="75"/>
      <c r="T214" s="75"/>
      <c r="U214" s="75"/>
      <c r="V214" s="75"/>
    </row>
    <row r="215" spans="1:22" ht="17" thickBot="1" x14ac:dyDescent="0.35">
      <c r="A215" s="82" t="s">
        <v>32</v>
      </c>
      <c r="B215" s="194">
        <f>SUM(D215:U215)+15</f>
        <v>15</v>
      </c>
      <c r="C215" s="26">
        <f>B215+25</f>
        <v>40</v>
      </c>
      <c r="D215" s="78"/>
      <c r="E215" s="79"/>
      <c r="F215" s="78"/>
      <c r="G215" s="78"/>
      <c r="H215" s="78"/>
      <c r="I215" s="78"/>
      <c r="J215" s="78"/>
      <c r="K215" s="78"/>
      <c r="L215" s="79"/>
      <c r="M215" s="78"/>
      <c r="N215" s="78"/>
      <c r="O215" s="78"/>
      <c r="P215" s="78"/>
      <c r="Q215" s="78"/>
      <c r="R215" s="78"/>
      <c r="S215" s="78"/>
      <c r="T215" s="78"/>
      <c r="U215" s="78"/>
      <c r="V215" s="78"/>
    </row>
    <row r="216" spans="1:22" ht="21.1" x14ac:dyDescent="0.35">
      <c r="A216" s="66" t="s">
        <v>340</v>
      </c>
      <c r="B216" s="194"/>
      <c r="C216" s="27"/>
      <c r="D216" s="75"/>
      <c r="E216" s="54"/>
      <c r="F216" s="75"/>
      <c r="G216" s="75">
        <v>8</v>
      </c>
      <c r="H216" s="75" t="s">
        <v>593</v>
      </c>
      <c r="I216" s="75">
        <v>8</v>
      </c>
      <c r="J216" s="75">
        <v>8</v>
      </c>
      <c r="K216" s="75">
        <v>8</v>
      </c>
      <c r="L216" s="54"/>
      <c r="M216" s="75">
        <v>8</v>
      </c>
      <c r="N216" s="75">
        <v>8</v>
      </c>
      <c r="O216" s="75" t="s">
        <v>592</v>
      </c>
      <c r="P216" s="75" t="s">
        <v>592</v>
      </c>
      <c r="Q216" s="75" t="s">
        <v>552</v>
      </c>
      <c r="R216" s="75" t="s">
        <v>552</v>
      </c>
      <c r="S216" s="75" t="s">
        <v>552</v>
      </c>
      <c r="T216" s="75"/>
      <c r="U216" s="75">
        <v>6</v>
      </c>
      <c r="V216" s="75">
        <v>8</v>
      </c>
    </row>
    <row r="217" spans="1:22" x14ac:dyDescent="0.3">
      <c r="A217" s="72" t="s">
        <v>28</v>
      </c>
      <c r="B217" s="194">
        <f>SUM(D217:U217)+80</f>
        <v>93</v>
      </c>
      <c r="C217" s="25">
        <f>B217</f>
        <v>93</v>
      </c>
      <c r="D217" s="75"/>
      <c r="E217" s="54"/>
      <c r="F217" s="75"/>
      <c r="G217" s="75">
        <v>1</v>
      </c>
      <c r="H217" s="75">
        <v>1</v>
      </c>
      <c r="I217" s="75">
        <v>1</v>
      </c>
      <c r="J217" s="75">
        <v>1</v>
      </c>
      <c r="K217" s="75">
        <v>1</v>
      </c>
      <c r="L217" s="54"/>
      <c r="M217" s="75">
        <v>1</v>
      </c>
      <c r="N217" s="75">
        <v>1</v>
      </c>
      <c r="O217" s="75">
        <v>1</v>
      </c>
      <c r="P217" s="75">
        <v>1</v>
      </c>
      <c r="Q217" s="75">
        <v>1</v>
      </c>
      <c r="R217" s="75">
        <v>1</v>
      </c>
      <c r="S217" s="75">
        <v>1</v>
      </c>
      <c r="T217" s="75"/>
      <c r="U217" s="75">
        <v>1</v>
      </c>
      <c r="V217" s="75">
        <v>1</v>
      </c>
    </row>
    <row r="218" spans="1:22" x14ac:dyDescent="0.3">
      <c r="A218" s="72" t="s">
        <v>29</v>
      </c>
      <c r="B218" s="194">
        <f>SUM(D218:U218)</f>
        <v>0</v>
      </c>
      <c r="C218" s="25">
        <f>B218</f>
        <v>0</v>
      </c>
      <c r="D218" s="75"/>
      <c r="E218" s="54"/>
      <c r="F218" s="75"/>
      <c r="G218" s="75"/>
      <c r="H218" s="75"/>
      <c r="I218" s="75"/>
      <c r="J218" s="75"/>
      <c r="K218" s="75"/>
      <c r="L218" s="54"/>
      <c r="M218" s="75"/>
      <c r="N218" s="75"/>
      <c r="O218" s="75"/>
      <c r="P218" s="75"/>
      <c r="Q218" s="75"/>
      <c r="R218" s="75"/>
      <c r="S218" s="75"/>
      <c r="T218" s="75"/>
      <c r="U218" s="75"/>
      <c r="V218" s="75"/>
    </row>
    <row r="219" spans="1:22" x14ac:dyDescent="0.3">
      <c r="A219" s="72" t="s">
        <v>30</v>
      </c>
      <c r="B219" s="194">
        <f>B217+B218</f>
        <v>93</v>
      </c>
      <c r="C219" s="25">
        <f>C217+C218</f>
        <v>93</v>
      </c>
      <c r="D219" s="75"/>
      <c r="E219" s="54"/>
      <c r="F219" s="75"/>
      <c r="G219" s="75"/>
      <c r="H219" s="75"/>
      <c r="I219" s="75"/>
      <c r="J219" s="75"/>
      <c r="K219" s="75"/>
      <c r="L219" s="54"/>
      <c r="M219" s="75"/>
      <c r="N219" s="75"/>
      <c r="O219" s="75"/>
      <c r="P219" s="75"/>
      <c r="Q219" s="75"/>
      <c r="R219" s="75"/>
      <c r="S219" s="75"/>
      <c r="T219" s="75"/>
      <c r="U219" s="75"/>
      <c r="V219" s="75"/>
    </row>
    <row r="220" spans="1:22" x14ac:dyDescent="0.3">
      <c r="A220" s="72" t="s">
        <v>31</v>
      </c>
      <c r="B220" s="194">
        <f>SUM(D220:U220)+42</f>
        <v>48</v>
      </c>
      <c r="C220" s="25">
        <f>B220</f>
        <v>48</v>
      </c>
      <c r="D220" s="75"/>
      <c r="E220" s="54"/>
      <c r="F220" s="75"/>
      <c r="G220" s="75"/>
      <c r="H220" s="75">
        <v>1</v>
      </c>
      <c r="I220" s="75">
        <v>1</v>
      </c>
      <c r="J220" s="75"/>
      <c r="K220" s="75">
        <v>1</v>
      </c>
      <c r="L220" s="54"/>
      <c r="M220" s="75">
        <v>1</v>
      </c>
      <c r="N220" s="75">
        <v>1</v>
      </c>
      <c r="O220" s="75"/>
      <c r="P220" s="75"/>
      <c r="Q220" s="75"/>
      <c r="R220" s="75">
        <v>1</v>
      </c>
      <c r="S220" s="75"/>
      <c r="T220" s="75"/>
      <c r="U220" s="75"/>
      <c r="V220" s="75"/>
    </row>
    <row r="221" spans="1:22" ht="17" thickBot="1" x14ac:dyDescent="0.35">
      <c r="A221" s="76" t="s">
        <v>32</v>
      </c>
      <c r="B221" s="194">
        <f>SUM(D221:U221)+218</f>
        <v>248</v>
      </c>
      <c r="C221" s="26">
        <f>B221</f>
        <v>248</v>
      </c>
      <c r="D221" s="78"/>
      <c r="E221" s="79"/>
      <c r="F221" s="78"/>
      <c r="G221" s="78"/>
      <c r="H221" s="78">
        <v>5</v>
      </c>
      <c r="I221" s="78">
        <v>5</v>
      </c>
      <c r="J221" s="78"/>
      <c r="K221" s="78">
        <v>5</v>
      </c>
      <c r="L221" s="79"/>
      <c r="M221" s="78">
        <v>5</v>
      </c>
      <c r="N221" s="78">
        <v>5</v>
      </c>
      <c r="O221" s="78"/>
      <c r="P221" s="78"/>
      <c r="Q221" s="78"/>
      <c r="R221" s="78">
        <v>5</v>
      </c>
      <c r="S221" s="78"/>
      <c r="T221" s="78"/>
      <c r="U221" s="78"/>
      <c r="V221" s="78"/>
    </row>
    <row r="222" spans="1:22" ht="21.1" x14ac:dyDescent="0.35">
      <c r="A222" s="66" t="s">
        <v>515</v>
      </c>
      <c r="B222" s="194"/>
      <c r="C222" s="27"/>
      <c r="D222" s="75">
        <v>8</v>
      </c>
      <c r="E222" s="54"/>
      <c r="F222" s="75" t="s">
        <v>592</v>
      </c>
      <c r="G222" s="75"/>
      <c r="H222" s="75"/>
      <c r="I222" s="75" t="s">
        <v>551</v>
      </c>
      <c r="J222" s="75" t="s">
        <v>546</v>
      </c>
      <c r="K222" s="75">
        <v>6</v>
      </c>
      <c r="L222" s="54"/>
      <c r="M222" s="75">
        <v>4</v>
      </c>
      <c r="N222" s="75" t="s">
        <v>545</v>
      </c>
      <c r="O222" s="75">
        <v>6</v>
      </c>
      <c r="P222" s="75">
        <v>4</v>
      </c>
      <c r="Q222" s="75">
        <v>8</v>
      </c>
      <c r="R222" s="75">
        <v>8</v>
      </c>
      <c r="S222" s="75">
        <v>8</v>
      </c>
      <c r="T222" s="75">
        <v>8</v>
      </c>
      <c r="U222" s="75" t="s">
        <v>592</v>
      </c>
      <c r="V222" s="75">
        <v>5</v>
      </c>
    </row>
    <row r="223" spans="1:22" x14ac:dyDescent="0.3">
      <c r="A223" s="72" t="s">
        <v>28</v>
      </c>
      <c r="B223" s="194">
        <f>SUM(D223:U223)</f>
        <v>13</v>
      </c>
      <c r="C223" s="25">
        <f>B223+9</f>
        <v>22</v>
      </c>
      <c r="D223" s="75">
        <v>1</v>
      </c>
      <c r="E223" s="54"/>
      <c r="F223" s="75">
        <v>1</v>
      </c>
      <c r="G223" s="75"/>
      <c r="H223" s="75"/>
      <c r="I223" s="75"/>
      <c r="J223" s="75">
        <v>1</v>
      </c>
      <c r="K223" s="75">
        <v>1</v>
      </c>
      <c r="L223" s="54"/>
      <c r="M223" s="75">
        <v>1</v>
      </c>
      <c r="N223" s="75">
        <v>1</v>
      </c>
      <c r="O223" s="75">
        <v>1</v>
      </c>
      <c r="P223" s="75">
        <v>1</v>
      </c>
      <c r="Q223" s="75">
        <v>1</v>
      </c>
      <c r="R223" s="75">
        <v>1</v>
      </c>
      <c r="S223" s="75">
        <v>1</v>
      </c>
      <c r="T223" s="75">
        <v>1</v>
      </c>
      <c r="U223" s="75">
        <v>1</v>
      </c>
      <c r="V223" s="75">
        <v>1</v>
      </c>
    </row>
    <row r="224" spans="1:22" x14ac:dyDescent="0.3">
      <c r="A224" s="72" t="s">
        <v>29</v>
      </c>
      <c r="B224" s="194">
        <f>SUM(D224:U224)</f>
        <v>1</v>
      </c>
      <c r="C224" s="25">
        <f>B224</f>
        <v>1</v>
      </c>
      <c r="D224" s="75"/>
      <c r="E224" s="54"/>
      <c r="F224" s="75"/>
      <c r="G224" s="75"/>
      <c r="H224" s="75"/>
      <c r="I224" s="75">
        <v>1</v>
      </c>
      <c r="J224" s="75"/>
      <c r="K224" s="75"/>
      <c r="L224" s="54"/>
      <c r="M224" s="75"/>
      <c r="N224" s="75"/>
      <c r="O224" s="75"/>
      <c r="P224" s="75"/>
      <c r="Q224" s="75"/>
      <c r="R224" s="75"/>
      <c r="S224" s="75"/>
      <c r="T224" s="75"/>
      <c r="U224" s="75"/>
      <c r="V224" s="75"/>
    </row>
    <row r="225" spans="1:22" x14ac:dyDescent="0.3">
      <c r="A225" s="72" t="s">
        <v>30</v>
      </c>
      <c r="B225" s="194">
        <f>B223+B224</f>
        <v>14</v>
      </c>
      <c r="C225" s="25">
        <f>C223+C224</f>
        <v>23</v>
      </c>
      <c r="D225" s="75"/>
      <c r="E225" s="54"/>
      <c r="F225" s="75"/>
      <c r="G225" s="75"/>
      <c r="H225" s="75"/>
      <c r="I225" s="75"/>
      <c r="J225" s="75"/>
      <c r="K225" s="75"/>
      <c r="L225" s="54"/>
      <c r="M225" s="75"/>
      <c r="N225" s="75"/>
      <c r="O225" s="75"/>
      <c r="P225" s="75"/>
      <c r="Q225" s="75"/>
      <c r="R225" s="75"/>
      <c r="S225" s="75"/>
      <c r="T225" s="75"/>
      <c r="U225" s="75"/>
      <c r="V225" s="75"/>
    </row>
    <row r="226" spans="1:22" x14ac:dyDescent="0.3">
      <c r="A226" s="72" t="s">
        <v>31</v>
      </c>
      <c r="B226" s="194">
        <f>SUM(D226:U226)</f>
        <v>1</v>
      </c>
      <c r="C226" s="25">
        <f>B226+1</f>
        <v>2</v>
      </c>
      <c r="D226" s="75"/>
      <c r="E226" s="54"/>
      <c r="F226" s="75"/>
      <c r="G226" s="75"/>
      <c r="H226" s="75"/>
      <c r="I226" s="75"/>
      <c r="J226" s="75"/>
      <c r="K226" s="75"/>
      <c r="L226" s="54"/>
      <c r="M226" s="75"/>
      <c r="N226" s="75"/>
      <c r="O226" s="75"/>
      <c r="P226" s="75"/>
      <c r="Q226" s="75"/>
      <c r="R226" s="75">
        <v>1</v>
      </c>
      <c r="S226" s="75"/>
      <c r="T226" s="75"/>
      <c r="U226" s="75"/>
      <c r="V226" s="75"/>
    </row>
    <row r="227" spans="1:22" ht="17" thickBot="1" x14ac:dyDescent="0.35">
      <c r="A227" s="76" t="s">
        <v>32</v>
      </c>
      <c r="B227" s="194">
        <f>SUM(D227:U227)</f>
        <v>7</v>
      </c>
      <c r="C227" s="26">
        <f>B227+5</f>
        <v>12</v>
      </c>
      <c r="D227" s="78"/>
      <c r="E227" s="79"/>
      <c r="F227" s="78"/>
      <c r="G227" s="78"/>
      <c r="H227" s="78"/>
      <c r="I227" s="78"/>
      <c r="J227" s="78"/>
      <c r="K227" s="78"/>
      <c r="L227" s="79"/>
      <c r="M227" s="78"/>
      <c r="N227" s="78"/>
      <c r="O227" s="78"/>
      <c r="P227" s="78"/>
      <c r="Q227" s="78"/>
      <c r="R227" s="78">
        <v>7</v>
      </c>
      <c r="S227" s="78"/>
      <c r="T227" s="78"/>
      <c r="U227" s="78"/>
      <c r="V227" s="78"/>
    </row>
    <row r="228" spans="1:22" ht="21.1" x14ac:dyDescent="0.35">
      <c r="A228" s="66" t="s">
        <v>341</v>
      </c>
      <c r="B228" s="194"/>
      <c r="C228" s="27"/>
      <c r="D228" s="75" t="s">
        <v>547</v>
      </c>
      <c r="E228" s="54"/>
      <c r="F228" s="75" t="s">
        <v>547</v>
      </c>
      <c r="G228" s="75">
        <v>7</v>
      </c>
      <c r="H228" s="75" t="s">
        <v>547</v>
      </c>
      <c r="I228" s="75" t="s">
        <v>547</v>
      </c>
      <c r="J228" s="75" t="s">
        <v>551</v>
      </c>
      <c r="K228" s="75" t="s">
        <v>551</v>
      </c>
      <c r="L228" s="54"/>
      <c r="M228" s="75" t="s">
        <v>551</v>
      </c>
      <c r="N228" s="75">
        <v>7</v>
      </c>
      <c r="O228" s="75" t="s">
        <v>551</v>
      </c>
      <c r="P228" s="75" t="s">
        <v>551</v>
      </c>
      <c r="Q228" s="75" t="s">
        <v>551</v>
      </c>
      <c r="R228" s="75" t="s">
        <v>551</v>
      </c>
      <c r="S228" s="75" t="s">
        <v>551</v>
      </c>
      <c r="T228" s="75" t="s">
        <v>547</v>
      </c>
      <c r="U228" s="75" t="s">
        <v>551</v>
      </c>
      <c r="V228" s="75" t="s">
        <v>547</v>
      </c>
    </row>
    <row r="229" spans="1:22" x14ac:dyDescent="0.3">
      <c r="A229" s="72" t="s">
        <v>28</v>
      </c>
      <c r="B229" s="194">
        <f>SUM(D229:U229)+6</f>
        <v>13</v>
      </c>
      <c r="C229" s="25">
        <f>B229+43</f>
        <v>56</v>
      </c>
      <c r="D229" s="75">
        <v>1</v>
      </c>
      <c r="E229" s="54"/>
      <c r="F229" s="75">
        <v>1</v>
      </c>
      <c r="G229" s="75">
        <v>1</v>
      </c>
      <c r="H229" s="75">
        <v>1</v>
      </c>
      <c r="I229" s="75">
        <v>1</v>
      </c>
      <c r="J229" s="75"/>
      <c r="K229" s="75"/>
      <c r="L229" s="54"/>
      <c r="M229" s="75"/>
      <c r="N229" s="75">
        <v>1</v>
      </c>
      <c r="O229" s="75"/>
      <c r="P229" s="75"/>
      <c r="Q229" s="75"/>
      <c r="R229" s="75"/>
      <c r="S229" s="75"/>
      <c r="T229" s="75">
        <v>1</v>
      </c>
      <c r="U229" s="75"/>
      <c r="V229" s="75">
        <v>1</v>
      </c>
    </row>
    <row r="230" spans="1:22" x14ac:dyDescent="0.3">
      <c r="A230" s="72" t="s">
        <v>29</v>
      </c>
      <c r="B230" s="194">
        <f>SUM(D230:U230)</f>
        <v>9</v>
      </c>
      <c r="C230" s="25">
        <f>B230+11</f>
        <v>20</v>
      </c>
      <c r="D230" s="75"/>
      <c r="E230" s="54"/>
      <c r="F230" s="75"/>
      <c r="G230" s="75"/>
      <c r="H230" s="75"/>
      <c r="I230" s="75"/>
      <c r="J230" s="75">
        <v>1</v>
      </c>
      <c r="K230" s="75">
        <v>1</v>
      </c>
      <c r="L230" s="54"/>
      <c r="M230" s="75">
        <v>1</v>
      </c>
      <c r="N230" s="75"/>
      <c r="O230" s="75">
        <v>1</v>
      </c>
      <c r="P230" s="75">
        <v>1</v>
      </c>
      <c r="Q230" s="75">
        <v>1</v>
      </c>
      <c r="R230" s="75">
        <v>1</v>
      </c>
      <c r="S230" s="75">
        <v>1</v>
      </c>
      <c r="T230" s="75"/>
      <c r="U230" s="75">
        <v>1</v>
      </c>
      <c r="V230" s="75"/>
    </row>
    <row r="231" spans="1:22" x14ac:dyDescent="0.3">
      <c r="A231" s="72" t="s">
        <v>30</v>
      </c>
      <c r="B231" s="194">
        <f>B229+B230</f>
        <v>22</v>
      </c>
      <c r="C231" s="25">
        <f>C229+C230</f>
        <v>76</v>
      </c>
      <c r="D231" s="75"/>
      <c r="E231" s="54"/>
      <c r="F231" s="75"/>
      <c r="G231" s="75"/>
      <c r="H231" s="75"/>
      <c r="I231" s="75"/>
      <c r="J231" s="75"/>
      <c r="K231" s="75"/>
      <c r="L231" s="54"/>
      <c r="M231" s="75"/>
      <c r="N231" s="75"/>
      <c r="O231" s="75"/>
      <c r="P231" s="75"/>
      <c r="Q231" s="75"/>
      <c r="R231" s="75"/>
      <c r="S231" s="75"/>
      <c r="T231" s="75"/>
      <c r="U231" s="75"/>
      <c r="V231" s="75"/>
    </row>
    <row r="232" spans="1:22" x14ac:dyDescent="0.3">
      <c r="A232" s="72" t="s">
        <v>31</v>
      </c>
      <c r="B232" s="194">
        <f>SUM(D232:U232)</f>
        <v>2</v>
      </c>
      <c r="C232" s="25">
        <f>B232+6</f>
        <v>8</v>
      </c>
      <c r="D232" s="75"/>
      <c r="E232" s="54"/>
      <c r="F232" s="75">
        <v>1</v>
      </c>
      <c r="G232" s="75"/>
      <c r="H232" s="75"/>
      <c r="I232" s="75"/>
      <c r="J232" s="75"/>
      <c r="K232" s="75"/>
      <c r="L232" s="54"/>
      <c r="M232" s="75"/>
      <c r="N232" s="75"/>
      <c r="O232" s="75">
        <v>1</v>
      </c>
      <c r="P232" s="75"/>
      <c r="Q232" s="75"/>
      <c r="R232" s="75"/>
      <c r="S232" s="75"/>
      <c r="T232" s="75"/>
      <c r="U232" s="75"/>
      <c r="V232" s="75"/>
    </row>
    <row r="233" spans="1:22" ht="17" thickBot="1" x14ac:dyDescent="0.35">
      <c r="A233" s="76" t="s">
        <v>32</v>
      </c>
      <c r="B233" s="194">
        <f>SUM(D233:U233)</f>
        <v>12</v>
      </c>
      <c r="C233" s="26">
        <f>B233+32</f>
        <v>44</v>
      </c>
      <c r="D233" s="78"/>
      <c r="E233" s="79"/>
      <c r="F233" s="78">
        <v>5</v>
      </c>
      <c r="G233" s="78"/>
      <c r="H233" s="78"/>
      <c r="I233" s="78"/>
      <c r="J233" s="78"/>
      <c r="K233" s="78"/>
      <c r="L233" s="79"/>
      <c r="M233" s="78"/>
      <c r="N233" s="78"/>
      <c r="O233" s="78">
        <v>7</v>
      </c>
      <c r="P233" s="78"/>
      <c r="Q233" s="78"/>
      <c r="R233" s="78"/>
      <c r="S233" s="78"/>
      <c r="T233" s="78"/>
      <c r="U233" s="78"/>
      <c r="V233" s="78"/>
    </row>
    <row r="234" spans="1:22" ht="21.1" x14ac:dyDescent="0.35">
      <c r="A234" s="48" t="s">
        <v>337</v>
      </c>
      <c r="B234" s="194"/>
      <c r="C234" s="27"/>
      <c r="D234" s="75">
        <v>6</v>
      </c>
      <c r="E234" s="54"/>
      <c r="F234" s="75">
        <v>6</v>
      </c>
      <c r="G234" s="75">
        <v>6</v>
      </c>
      <c r="H234" s="75">
        <v>6</v>
      </c>
      <c r="I234" s="75">
        <v>6</v>
      </c>
      <c r="J234" s="75"/>
      <c r="K234" s="75"/>
      <c r="L234" s="54"/>
      <c r="M234" s="75" t="s">
        <v>552</v>
      </c>
      <c r="N234" s="75" t="s">
        <v>551</v>
      </c>
      <c r="O234" s="75"/>
      <c r="P234" s="75" t="s">
        <v>552</v>
      </c>
      <c r="Q234" s="75"/>
      <c r="R234" s="75"/>
      <c r="S234" s="75" t="s">
        <v>551</v>
      </c>
      <c r="T234" s="75" t="s">
        <v>551</v>
      </c>
      <c r="U234" s="75"/>
      <c r="V234" s="75" t="s">
        <v>551</v>
      </c>
    </row>
    <row r="235" spans="1:22" x14ac:dyDescent="0.3">
      <c r="A235" s="80" t="s">
        <v>28</v>
      </c>
      <c r="B235" s="194">
        <f>SUM(D235:U235)+13</f>
        <v>20</v>
      </c>
      <c r="C235" s="25">
        <f>B235</f>
        <v>20</v>
      </c>
      <c r="D235" s="75">
        <v>1</v>
      </c>
      <c r="E235" s="54"/>
      <c r="F235" s="75">
        <v>1</v>
      </c>
      <c r="G235" s="75">
        <v>1</v>
      </c>
      <c r="H235" s="75">
        <v>1</v>
      </c>
      <c r="I235" s="75">
        <v>1</v>
      </c>
      <c r="J235" s="75"/>
      <c r="K235" s="75"/>
      <c r="L235" s="54"/>
      <c r="M235" s="75">
        <v>1</v>
      </c>
      <c r="N235" s="75"/>
      <c r="O235" s="75"/>
      <c r="P235" s="75">
        <v>1</v>
      </c>
      <c r="Q235" s="75"/>
      <c r="R235" s="75"/>
      <c r="S235" s="75"/>
      <c r="T235" s="75"/>
      <c r="U235" s="75"/>
      <c r="V235" s="75"/>
    </row>
    <row r="236" spans="1:22" x14ac:dyDescent="0.3">
      <c r="A236" s="80" t="s">
        <v>29</v>
      </c>
      <c r="B236" s="194">
        <f>SUM(D236:U236)+1</f>
        <v>4</v>
      </c>
      <c r="C236" s="25">
        <f>B236</f>
        <v>4</v>
      </c>
      <c r="D236" s="75"/>
      <c r="E236" s="54"/>
      <c r="F236" s="75"/>
      <c r="G236" s="75"/>
      <c r="H236" s="75"/>
      <c r="I236" s="75"/>
      <c r="J236" s="75"/>
      <c r="K236" s="75"/>
      <c r="L236" s="54"/>
      <c r="M236" s="75"/>
      <c r="N236" s="75">
        <v>1</v>
      </c>
      <c r="O236" s="75"/>
      <c r="P236" s="75"/>
      <c r="Q236" s="75"/>
      <c r="R236" s="75"/>
      <c r="S236" s="75">
        <v>1</v>
      </c>
      <c r="T236" s="75">
        <v>1</v>
      </c>
      <c r="U236" s="75"/>
      <c r="V236" s="75">
        <v>1</v>
      </c>
    </row>
    <row r="237" spans="1:22" x14ac:dyDescent="0.3">
      <c r="A237" s="80" t="s">
        <v>30</v>
      </c>
      <c r="B237" s="194">
        <f>B235+B236</f>
        <v>24</v>
      </c>
      <c r="C237" s="25">
        <f>C235+C236</f>
        <v>24</v>
      </c>
      <c r="D237" s="75"/>
      <c r="E237" s="54"/>
      <c r="F237" s="75"/>
      <c r="G237" s="75"/>
      <c r="H237" s="75"/>
      <c r="I237" s="75"/>
      <c r="J237" s="75"/>
      <c r="K237" s="75"/>
      <c r="L237" s="54"/>
      <c r="M237" s="75"/>
      <c r="N237" s="75"/>
      <c r="O237" s="75"/>
      <c r="P237" s="75"/>
      <c r="Q237" s="75"/>
      <c r="R237" s="75"/>
      <c r="S237" s="75"/>
      <c r="T237" s="75"/>
      <c r="U237" s="75"/>
      <c r="V237" s="75"/>
    </row>
    <row r="238" spans="1:22" x14ac:dyDescent="0.3">
      <c r="A238" s="80" t="s">
        <v>31</v>
      </c>
      <c r="B238" s="194">
        <f>SUM(D238:U238)+2</f>
        <v>3</v>
      </c>
      <c r="C238" s="25">
        <f>B238</f>
        <v>3</v>
      </c>
      <c r="D238" s="75"/>
      <c r="E238" s="54"/>
      <c r="F238" s="75">
        <v>1</v>
      </c>
      <c r="G238" s="75"/>
      <c r="H238" s="75"/>
      <c r="I238" s="75"/>
      <c r="J238" s="75"/>
      <c r="K238" s="75"/>
      <c r="L238" s="54"/>
      <c r="M238" s="75"/>
      <c r="N238" s="75"/>
      <c r="O238" s="75"/>
      <c r="P238" s="75"/>
      <c r="Q238" s="75"/>
      <c r="R238" s="75"/>
      <c r="S238" s="75"/>
      <c r="T238" s="75"/>
      <c r="U238" s="75"/>
      <c r="V238" s="75"/>
    </row>
    <row r="239" spans="1:22" ht="17" thickBot="1" x14ac:dyDescent="0.35">
      <c r="A239" s="82" t="s">
        <v>32</v>
      </c>
      <c r="B239" s="194">
        <f>SUM(D239:U239)+10</f>
        <v>15</v>
      </c>
      <c r="C239" s="26">
        <f>B239</f>
        <v>15</v>
      </c>
      <c r="D239" s="78"/>
      <c r="E239" s="79"/>
      <c r="F239" s="78">
        <v>5</v>
      </c>
      <c r="G239" s="78"/>
      <c r="H239" s="78"/>
      <c r="I239" s="78"/>
      <c r="J239" s="78"/>
      <c r="K239" s="78"/>
      <c r="L239" s="79"/>
      <c r="M239" s="78"/>
      <c r="N239" s="42"/>
      <c r="O239" s="78"/>
      <c r="P239" s="78"/>
      <c r="Q239" s="78"/>
      <c r="R239" s="78"/>
      <c r="S239" s="78"/>
      <c r="T239" s="78"/>
      <c r="U239" s="78"/>
      <c r="V239" s="78"/>
    </row>
    <row r="240" spans="1:22" ht="21.1" x14ac:dyDescent="0.35">
      <c r="A240" s="48" t="s">
        <v>75</v>
      </c>
      <c r="B240" s="194"/>
      <c r="C240" s="27"/>
      <c r="D240" s="75"/>
      <c r="E240" s="54"/>
      <c r="F240" s="75"/>
      <c r="G240" s="75"/>
      <c r="H240" s="75"/>
      <c r="I240" s="75"/>
      <c r="J240" s="75"/>
      <c r="K240" s="75"/>
      <c r="L240" s="54"/>
      <c r="M240" s="75"/>
      <c r="N240" s="75"/>
      <c r="O240" s="75"/>
      <c r="P240" s="75"/>
      <c r="Q240" s="75"/>
      <c r="R240" s="75"/>
      <c r="S240" s="75"/>
      <c r="T240" s="75"/>
      <c r="U240" s="75"/>
      <c r="V240" s="75"/>
    </row>
    <row r="241" spans="1:22" x14ac:dyDescent="0.3">
      <c r="A241" s="80" t="s">
        <v>31</v>
      </c>
      <c r="B241" s="194">
        <f>SUM(D241:U241)</f>
        <v>1</v>
      </c>
      <c r="C241" s="27"/>
      <c r="D241" s="75"/>
      <c r="E241" s="54"/>
      <c r="F241" s="75"/>
      <c r="G241" s="75"/>
      <c r="H241" s="75"/>
      <c r="I241" s="75">
        <v>1</v>
      </c>
      <c r="J241" s="75"/>
      <c r="K241" s="75"/>
      <c r="L241" s="54"/>
      <c r="M241" s="75"/>
      <c r="N241" s="75"/>
      <c r="O241" s="75"/>
      <c r="P241" s="75"/>
      <c r="Q241" s="75"/>
      <c r="R241" s="75"/>
      <c r="S241" s="75"/>
      <c r="T241" s="75"/>
      <c r="U241" s="75"/>
      <c r="V241" s="75">
        <v>1</v>
      </c>
    </row>
    <row r="242" spans="1:22" ht="17" thickBot="1" x14ac:dyDescent="0.35">
      <c r="A242" s="82" t="s">
        <v>32</v>
      </c>
      <c r="B242" s="194">
        <f>SUM(D242:U242)</f>
        <v>7</v>
      </c>
      <c r="C242" s="63"/>
      <c r="D242" s="44"/>
      <c r="E242" s="86"/>
      <c r="F242" s="85"/>
      <c r="G242" s="85"/>
      <c r="H242" s="85"/>
      <c r="I242" s="85">
        <v>7</v>
      </c>
      <c r="J242" s="85"/>
      <c r="K242" s="85"/>
      <c r="L242" s="86"/>
      <c r="M242" s="85"/>
      <c r="N242" s="85"/>
      <c r="O242" s="85"/>
      <c r="P242" s="85"/>
      <c r="Q242" s="85"/>
      <c r="R242" s="85"/>
      <c r="S242" s="85"/>
      <c r="T242" s="85"/>
      <c r="U242" s="85"/>
      <c r="V242" s="85">
        <v>7</v>
      </c>
    </row>
    <row r="243" spans="1:22" ht="23.8" x14ac:dyDescent="0.4">
      <c r="A243" s="87"/>
      <c r="B243" s="87"/>
      <c r="C243" s="35" t="s">
        <v>76</v>
      </c>
      <c r="D243" s="89"/>
      <c r="E243" s="88"/>
      <c r="F243" s="89"/>
      <c r="G243" s="89"/>
      <c r="H243" s="89"/>
      <c r="I243" s="89"/>
      <c r="J243" s="89"/>
      <c r="K243" s="89"/>
      <c r="L243" s="88"/>
      <c r="M243" s="91"/>
      <c r="N243" s="91"/>
      <c r="O243" s="89"/>
      <c r="P243" s="89"/>
      <c r="Q243" s="89"/>
      <c r="R243" s="89"/>
      <c r="S243" s="89"/>
      <c r="T243" s="89"/>
      <c r="U243" s="89"/>
      <c r="V243" s="89"/>
    </row>
    <row r="244" spans="1:22" x14ac:dyDescent="0.3">
      <c r="A244" s="87"/>
      <c r="B244" s="87"/>
      <c r="C244" s="38" t="s">
        <v>28</v>
      </c>
      <c r="D244" s="93">
        <f>IF(SUMIF($A$10:$A$242,$C244,D$10:D$242)=0,"",SUMIF($A$10:$A$242,$C244,D$10:D$242))</f>
        <v>15</v>
      </c>
      <c r="E244" s="92" t="str">
        <f t="shared" ref="E244:M247" si="0">IF(SUMIF($A$10:$A$262,$C244,E$10:E$262)=0,"",SUMIF($A$10:$A$262,$C244,E$10:E$262))</f>
        <v/>
      </c>
      <c r="F244" s="93">
        <f t="shared" si="0"/>
        <v>15</v>
      </c>
      <c r="G244" s="93">
        <f t="shared" ref="G244:M247" si="1">IF(SUMIF($A$4:$A$242,$C244,G$4:G$242)=0,"",SUMIF($A$4:$A$242,$C244,G$4:G$242))</f>
        <v>15</v>
      </c>
      <c r="H244" s="93">
        <f t="shared" si="1"/>
        <v>15</v>
      </c>
      <c r="I244" s="93">
        <f>IF(SUMIF($A$4:$A$242,$C244,I$4:I$242)=0,"",SUMIF($A$4:$A$242,$C244,I$4:I$242))</f>
        <v>15</v>
      </c>
      <c r="J244" s="93">
        <f>IF(SUMIF($A$4:$A$242,$C244,J$4:J$242)=0,"",SUMIF($A$4:$A$242,$C244,J$4:J$242))</f>
        <v>15</v>
      </c>
      <c r="K244" s="93">
        <f t="shared" si="0"/>
        <v>15</v>
      </c>
      <c r="L244" s="92" t="str">
        <f t="shared" si="0"/>
        <v/>
      </c>
      <c r="M244" s="93">
        <f t="shared" si="0"/>
        <v>15</v>
      </c>
      <c r="N244" s="93">
        <f>IF(SUMIF($A$4:$A$262,$C244,N$4:N$262)=0,"",SUMIF($A$4:$A$262,$C244,N$4:N$262))</f>
        <v>15</v>
      </c>
      <c r="O244" s="93">
        <f t="shared" ref="O244:V244" si="2">IF(SUMIF($A$4:$A$262,$C244,O$4:O$262)=0,"",SUMIF($A$4:$A$262,$C244,O$4:O$262))</f>
        <v>15</v>
      </c>
      <c r="P244" s="93">
        <f t="shared" si="2"/>
        <v>15</v>
      </c>
      <c r="Q244" s="93">
        <f t="shared" si="2"/>
        <v>15</v>
      </c>
      <c r="R244" s="93">
        <f t="shared" si="2"/>
        <v>15</v>
      </c>
      <c r="S244" s="93">
        <f t="shared" si="2"/>
        <v>15</v>
      </c>
      <c r="T244" s="93">
        <f t="shared" si="2"/>
        <v>15</v>
      </c>
      <c r="U244" s="93">
        <f t="shared" si="2"/>
        <v>15</v>
      </c>
      <c r="V244" s="93">
        <f t="shared" si="2"/>
        <v>15</v>
      </c>
    </row>
    <row r="245" spans="1:22" x14ac:dyDescent="0.3">
      <c r="A245" s="87"/>
      <c r="B245" s="87"/>
      <c r="C245" s="38" t="s">
        <v>29</v>
      </c>
      <c r="D245" s="93">
        <f>IF(SUMIF($A$4:$A$242,$C245,D$4:D$242)=0,"",SUMIF($A$4:$A$242,$C245,D$4:D$242))</f>
        <v>8</v>
      </c>
      <c r="E245" s="92" t="str">
        <f t="shared" si="0"/>
        <v/>
      </c>
      <c r="F245" s="93">
        <f t="shared" si="0"/>
        <v>6</v>
      </c>
      <c r="G245" s="93">
        <f t="shared" si="1"/>
        <v>6</v>
      </c>
      <c r="H245" s="93">
        <f t="shared" si="1"/>
        <v>8</v>
      </c>
      <c r="I245" s="93">
        <f t="shared" si="1"/>
        <v>7</v>
      </c>
      <c r="J245" s="93">
        <f t="shared" si="1"/>
        <v>8</v>
      </c>
      <c r="K245" s="93">
        <f t="shared" si="1"/>
        <v>8</v>
      </c>
      <c r="L245" s="92" t="str">
        <f t="shared" si="1"/>
        <v/>
      </c>
      <c r="M245" s="93">
        <f t="shared" si="1"/>
        <v>7</v>
      </c>
      <c r="N245" s="93">
        <f t="shared" ref="N245:V247" si="3">IF(SUMIF($A$4:$A$262,$C245,N$4:N$262)=0,"",SUMIF($A$4:$A$262,$C245,N$4:N$262))</f>
        <v>8</v>
      </c>
      <c r="O245" s="93">
        <f t="shared" si="3"/>
        <v>8</v>
      </c>
      <c r="P245" s="93">
        <f t="shared" si="3"/>
        <v>8</v>
      </c>
      <c r="Q245" s="93">
        <f t="shared" si="3"/>
        <v>7</v>
      </c>
      <c r="R245" s="93">
        <f t="shared" si="3"/>
        <v>8</v>
      </c>
      <c r="S245" s="93">
        <f t="shared" si="3"/>
        <v>7</v>
      </c>
      <c r="T245" s="93">
        <f t="shared" si="3"/>
        <v>7</v>
      </c>
      <c r="U245" s="93">
        <f t="shared" si="3"/>
        <v>8</v>
      </c>
      <c r="V245" s="93">
        <f t="shared" si="3"/>
        <v>7</v>
      </c>
    </row>
    <row r="246" spans="1:22" x14ac:dyDescent="0.3">
      <c r="A246" s="87"/>
      <c r="B246" s="87"/>
      <c r="C246" s="38" t="s">
        <v>31</v>
      </c>
      <c r="D246" s="93">
        <f>IF(SUMIF($A$4:$A$242,$C246,D$4:D$242)=0,"",SUMIF($A$4:$A$242,$C246,D$4:D$242))</f>
        <v>4</v>
      </c>
      <c r="E246" s="92" t="str">
        <f t="shared" si="0"/>
        <v/>
      </c>
      <c r="F246" s="93">
        <f t="shared" si="0"/>
        <v>3</v>
      </c>
      <c r="G246" s="93">
        <f t="shared" si="1"/>
        <v>5</v>
      </c>
      <c r="H246" s="93">
        <f t="shared" si="1"/>
        <v>4</v>
      </c>
      <c r="I246" s="93">
        <f t="shared" si="1"/>
        <v>3</v>
      </c>
      <c r="J246" s="93">
        <f t="shared" si="1"/>
        <v>4</v>
      </c>
      <c r="K246" s="93">
        <f t="shared" si="0"/>
        <v>2</v>
      </c>
      <c r="L246" s="92" t="str">
        <f t="shared" si="0"/>
        <v/>
      </c>
      <c r="M246" s="93">
        <f t="shared" si="0"/>
        <v>3</v>
      </c>
      <c r="N246" s="93">
        <f t="shared" si="3"/>
        <v>9</v>
      </c>
      <c r="O246" s="93">
        <f t="shared" si="3"/>
        <v>6</v>
      </c>
      <c r="P246" s="93">
        <f t="shared" si="3"/>
        <v>4</v>
      </c>
      <c r="Q246" s="93">
        <f t="shared" si="3"/>
        <v>4</v>
      </c>
      <c r="R246" s="93">
        <f t="shared" si="3"/>
        <v>4</v>
      </c>
      <c r="S246" s="93">
        <f t="shared" si="3"/>
        <v>2</v>
      </c>
      <c r="T246" s="93">
        <f t="shared" si="3"/>
        <v>4</v>
      </c>
      <c r="U246" s="93">
        <f t="shared" ref="U246:V247" si="4">IF(SUMIF($A$10:$A$262,$C246,U$10:U$262)=0,"",SUMIF($A$10:$A$262,$C246,U$10:U$262))</f>
        <v>6</v>
      </c>
      <c r="V246" s="93">
        <f t="shared" si="4"/>
        <v>3</v>
      </c>
    </row>
    <row r="247" spans="1:22" x14ac:dyDescent="0.3">
      <c r="A247" s="87"/>
      <c r="B247" s="87"/>
      <c r="C247" s="38" t="s">
        <v>32</v>
      </c>
      <c r="D247" s="93">
        <f>IF(SUMIF($A$4:$A$242,$C247,D$4:D$242)=0,"",SUMIF($A$4:$A$242,$C247,D$4:D$242))</f>
        <v>26</v>
      </c>
      <c r="E247" s="92" t="str">
        <f t="shared" si="0"/>
        <v/>
      </c>
      <c r="F247" s="93">
        <f t="shared" si="0"/>
        <v>21</v>
      </c>
      <c r="G247" s="93">
        <f>IF(SUMIF($A$4:$A$242,$C247,G$4:G$242)=0,"",SUMIF($A$4:$A$242,$C247,G$4:G$242))</f>
        <v>27</v>
      </c>
      <c r="H247" s="93">
        <f t="shared" si="1"/>
        <v>29</v>
      </c>
      <c r="I247" s="93">
        <f t="shared" si="1"/>
        <v>27</v>
      </c>
      <c r="J247" s="93">
        <f t="shared" si="1"/>
        <v>25</v>
      </c>
      <c r="K247" s="93">
        <f t="shared" si="0"/>
        <v>12</v>
      </c>
      <c r="L247" s="92" t="str">
        <f t="shared" si="0"/>
        <v/>
      </c>
      <c r="M247" s="93">
        <f t="shared" si="0"/>
        <v>28</v>
      </c>
      <c r="N247" s="93">
        <f t="shared" si="3"/>
        <v>60</v>
      </c>
      <c r="O247" s="93">
        <f t="shared" si="3"/>
        <v>36</v>
      </c>
      <c r="P247" s="93">
        <f t="shared" si="3"/>
        <v>26</v>
      </c>
      <c r="Q247" s="93">
        <f t="shared" si="3"/>
        <v>28</v>
      </c>
      <c r="R247" s="93">
        <f t="shared" si="3"/>
        <v>29</v>
      </c>
      <c r="S247" s="93">
        <f t="shared" si="3"/>
        <v>14</v>
      </c>
      <c r="T247" s="93">
        <f t="shared" si="3"/>
        <v>30</v>
      </c>
      <c r="U247" s="93">
        <f t="shared" si="4"/>
        <v>42</v>
      </c>
      <c r="V247" s="93">
        <f t="shared" si="4"/>
        <v>21</v>
      </c>
    </row>
    <row r="249" spans="1:22" x14ac:dyDescent="0.3">
      <c r="A249" s="49" t="s">
        <v>394</v>
      </c>
    </row>
  </sheetData>
  <mergeCells count="3">
    <mergeCell ref="A1:A3"/>
    <mergeCell ref="B1:C1"/>
    <mergeCell ref="B2:C2"/>
  </mergeCells>
  <phoneticPr fontId="3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D690-01D4-D54E-A4AE-BEB3F6105ADF}">
  <dimension ref="A1:W281"/>
  <sheetViews>
    <sheetView zoomScale="80" zoomScaleNormal="80" workbookViewId="0">
      <pane xSplit="4" ySplit="3" topLeftCell="S4" activePane="bottomRight" state="frozen"/>
      <selection pane="topRight" activeCell="E1" sqref="E1"/>
      <selection pane="bottomLeft" activeCell="A4" sqref="A4"/>
      <selection pane="bottomRight" sqref="A1:A3"/>
    </sheetView>
  </sheetViews>
  <sheetFormatPr defaultColWidth="11.44140625" defaultRowHeight="16.3" x14ac:dyDescent="0.3"/>
  <cols>
    <col min="1" max="1" width="30.77734375" style="33" bestFit="1" customWidth="1"/>
    <col min="2" max="21" width="10.77734375" style="33"/>
  </cols>
  <sheetData>
    <row r="1" spans="1:23" x14ac:dyDescent="0.3">
      <c r="A1" s="262" t="s">
        <v>365</v>
      </c>
      <c r="B1" s="226" t="s">
        <v>0</v>
      </c>
      <c r="C1" s="227"/>
      <c r="D1" s="1" t="s">
        <v>376</v>
      </c>
      <c r="E1" s="1" t="s">
        <v>377</v>
      </c>
      <c r="F1" s="1" t="s">
        <v>378</v>
      </c>
      <c r="G1" s="1" t="s">
        <v>379</v>
      </c>
      <c r="H1" s="1" t="s">
        <v>380</v>
      </c>
      <c r="I1" s="1" t="s">
        <v>381</v>
      </c>
      <c r="J1" s="1" t="s">
        <v>382</v>
      </c>
      <c r="K1" s="1" t="s">
        <v>383</v>
      </c>
      <c r="L1" s="1" t="s">
        <v>384</v>
      </c>
      <c r="M1" s="1" t="s">
        <v>385</v>
      </c>
      <c r="N1" s="1" t="s">
        <v>386</v>
      </c>
      <c r="O1" s="1" t="s">
        <v>387</v>
      </c>
      <c r="P1" s="1" t="s">
        <v>388</v>
      </c>
      <c r="Q1" s="1" t="s">
        <v>389</v>
      </c>
      <c r="R1" s="1" t="s">
        <v>390</v>
      </c>
      <c r="S1" s="1" t="s">
        <v>391</v>
      </c>
      <c r="T1" s="1" t="s">
        <v>392</v>
      </c>
      <c r="U1" s="1" t="s">
        <v>393</v>
      </c>
      <c r="V1" s="1" t="s">
        <v>738</v>
      </c>
      <c r="W1" s="1" t="s">
        <v>743</v>
      </c>
    </row>
    <row r="2" spans="1:23" x14ac:dyDescent="0.3">
      <c r="A2" s="263"/>
      <c r="B2" s="228" t="s">
        <v>9</v>
      </c>
      <c r="C2" s="240"/>
      <c r="D2" s="59"/>
      <c r="E2" s="60">
        <v>44958</v>
      </c>
      <c r="F2" s="60">
        <v>36951</v>
      </c>
      <c r="G2" s="60">
        <v>39508</v>
      </c>
      <c r="H2" s="60">
        <v>42064</v>
      </c>
      <c r="I2" s="60">
        <v>44621</v>
      </c>
      <c r="J2" s="60">
        <v>47178</v>
      </c>
      <c r="K2" s="61"/>
      <c r="L2" s="60">
        <v>41000</v>
      </c>
      <c r="M2" s="60">
        <v>43556</v>
      </c>
      <c r="N2" s="60">
        <v>46113</v>
      </c>
      <c r="O2" s="60">
        <v>11049</v>
      </c>
      <c r="P2" s="60">
        <v>38108</v>
      </c>
      <c r="Q2" s="60">
        <v>41030</v>
      </c>
      <c r="R2" s="60">
        <v>42856</v>
      </c>
      <c r="S2" s="60">
        <v>45413</v>
      </c>
      <c r="T2" s="60">
        <v>11444</v>
      </c>
      <c r="U2" s="60">
        <v>39234</v>
      </c>
      <c r="V2" s="60">
        <v>42156</v>
      </c>
      <c r="W2" s="60">
        <v>44713</v>
      </c>
    </row>
    <row r="3" spans="1:23" ht="17" thickBot="1" x14ac:dyDescent="0.35">
      <c r="A3" s="264"/>
      <c r="B3" s="62" t="s">
        <v>343</v>
      </c>
      <c r="C3" s="63" t="s">
        <v>11</v>
      </c>
      <c r="D3" s="64"/>
      <c r="E3" s="205" t="s">
        <v>17</v>
      </c>
      <c r="F3" s="213" t="s">
        <v>18</v>
      </c>
      <c r="G3" s="214" t="s">
        <v>20</v>
      </c>
      <c r="H3" s="213" t="s">
        <v>14</v>
      </c>
      <c r="I3" s="213" t="s">
        <v>19</v>
      </c>
      <c r="J3" s="214" t="s">
        <v>12</v>
      </c>
      <c r="K3" s="65"/>
      <c r="L3" s="213" t="s">
        <v>114</v>
      </c>
      <c r="M3" s="213" t="s">
        <v>23</v>
      </c>
      <c r="N3" s="213" t="s">
        <v>25</v>
      </c>
      <c r="O3" s="213" t="s">
        <v>82</v>
      </c>
      <c r="P3" s="214" t="s">
        <v>22</v>
      </c>
      <c r="Q3" s="214" t="s">
        <v>79</v>
      </c>
      <c r="R3" s="214" t="s">
        <v>81</v>
      </c>
      <c r="S3" s="221" t="s">
        <v>13</v>
      </c>
      <c r="T3" s="205" t="s">
        <v>80</v>
      </c>
      <c r="U3" s="213" t="s">
        <v>21</v>
      </c>
      <c r="V3" s="213" t="s">
        <v>79</v>
      </c>
      <c r="W3" s="214" t="s">
        <v>20</v>
      </c>
    </row>
    <row r="4" spans="1:23" ht="21.1" x14ac:dyDescent="0.35">
      <c r="A4" s="66" t="s">
        <v>516</v>
      </c>
      <c r="B4" s="67"/>
      <c r="C4" s="27"/>
      <c r="D4" s="68"/>
      <c r="E4" s="69" t="s">
        <v>556</v>
      </c>
      <c r="F4" s="70">
        <v>14</v>
      </c>
      <c r="G4" s="70">
        <v>14</v>
      </c>
      <c r="H4" s="70">
        <v>14</v>
      </c>
      <c r="I4" s="70">
        <v>14</v>
      </c>
      <c r="J4" s="70">
        <v>14</v>
      </c>
      <c r="K4" s="71"/>
      <c r="L4" s="70">
        <v>14</v>
      </c>
      <c r="M4" s="70">
        <v>14</v>
      </c>
      <c r="N4" s="70">
        <v>14</v>
      </c>
      <c r="O4" s="70">
        <v>11</v>
      </c>
      <c r="P4" s="70"/>
      <c r="Q4" s="70">
        <v>14</v>
      </c>
      <c r="R4" s="70">
        <v>14</v>
      </c>
      <c r="S4" s="70">
        <v>15</v>
      </c>
      <c r="T4" s="70">
        <v>14</v>
      </c>
      <c r="U4" s="70" t="s">
        <v>628</v>
      </c>
      <c r="V4" s="70">
        <v>14</v>
      </c>
      <c r="W4" s="70" t="s">
        <v>628</v>
      </c>
    </row>
    <row r="5" spans="1:23" x14ac:dyDescent="0.3">
      <c r="A5" s="72" t="s">
        <v>28</v>
      </c>
      <c r="B5" s="73">
        <f>SUM(D5:U5)</f>
        <v>14</v>
      </c>
      <c r="C5" s="25">
        <f>B5+16</f>
        <v>30</v>
      </c>
      <c r="D5" s="74"/>
      <c r="E5" s="41"/>
      <c r="F5" s="75">
        <v>1</v>
      </c>
      <c r="G5" s="75">
        <v>1</v>
      </c>
      <c r="H5" s="75">
        <v>1</v>
      </c>
      <c r="I5" s="75">
        <v>1</v>
      </c>
      <c r="J5" s="75">
        <v>1</v>
      </c>
      <c r="K5" s="54"/>
      <c r="L5" s="75">
        <v>1</v>
      </c>
      <c r="M5" s="75">
        <v>1</v>
      </c>
      <c r="N5" s="75">
        <v>1</v>
      </c>
      <c r="O5" s="75">
        <v>1</v>
      </c>
      <c r="P5" s="75"/>
      <c r="Q5" s="75">
        <v>1</v>
      </c>
      <c r="R5" s="75">
        <v>1</v>
      </c>
      <c r="S5" s="75">
        <v>1</v>
      </c>
      <c r="T5" s="75">
        <v>1</v>
      </c>
      <c r="U5" s="75">
        <v>1</v>
      </c>
      <c r="V5" s="75">
        <v>1</v>
      </c>
      <c r="W5" s="75">
        <v>1</v>
      </c>
    </row>
    <row r="6" spans="1:23" x14ac:dyDescent="0.3">
      <c r="A6" s="72" t="s">
        <v>29</v>
      </c>
      <c r="B6" s="73">
        <f>SUM(D6:U6)</f>
        <v>1</v>
      </c>
      <c r="C6" s="25">
        <f>B6+1</f>
        <v>2</v>
      </c>
      <c r="D6" s="74"/>
      <c r="E6" s="41">
        <v>1</v>
      </c>
      <c r="F6" s="75"/>
      <c r="G6" s="75"/>
      <c r="H6" s="75"/>
      <c r="I6" s="75"/>
      <c r="J6" s="75"/>
      <c r="K6" s="54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spans="1:23" x14ac:dyDescent="0.3">
      <c r="A7" s="72" t="s">
        <v>30</v>
      </c>
      <c r="B7" s="73">
        <f>B5+B6</f>
        <v>15</v>
      </c>
      <c r="C7" s="25">
        <f>C5+C6</f>
        <v>32</v>
      </c>
      <c r="D7" s="74"/>
      <c r="E7" s="41"/>
      <c r="F7" s="75"/>
      <c r="G7" s="75"/>
      <c r="H7" s="75"/>
      <c r="I7" s="75"/>
      <c r="J7" s="75"/>
      <c r="K7" s="54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23" x14ac:dyDescent="0.3">
      <c r="A8" s="72" t="s">
        <v>31</v>
      </c>
      <c r="B8" s="73">
        <f>SUM(D8:U8)</f>
        <v>7</v>
      </c>
      <c r="C8" s="25">
        <f>B9+5</f>
        <v>40</v>
      </c>
      <c r="D8" s="74"/>
      <c r="E8" s="41"/>
      <c r="F8" s="75">
        <v>1</v>
      </c>
      <c r="G8" s="75">
        <v>1</v>
      </c>
      <c r="H8" s="75">
        <v>1</v>
      </c>
      <c r="I8" s="75"/>
      <c r="J8" s="75">
        <v>1</v>
      </c>
      <c r="K8" s="54"/>
      <c r="L8" s="75"/>
      <c r="M8" s="75"/>
      <c r="N8" s="75">
        <v>1</v>
      </c>
      <c r="O8" s="75">
        <v>1</v>
      </c>
      <c r="P8" s="75"/>
      <c r="Q8" s="75"/>
      <c r="R8" s="75"/>
      <c r="S8" s="75"/>
      <c r="T8" s="75">
        <v>1</v>
      </c>
      <c r="U8" s="75"/>
      <c r="V8" s="75"/>
      <c r="W8" s="75"/>
    </row>
    <row r="9" spans="1:23" ht="17" thickBot="1" x14ac:dyDescent="0.35">
      <c r="A9" s="76" t="s">
        <v>32</v>
      </c>
      <c r="B9" s="73">
        <f>SUM(D9:U9)</f>
        <v>35</v>
      </c>
      <c r="C9" s="26">
        <f>B9+25</f>
        <v>60</v>
      </c>
      <c r="D9" s="77"/>
      <c r="E9" s="42"/>
      <c r="F9" s="78">
        <v>5</v>
      </c>
      <c r="G9" s="78">
        <v>5</v>
      </c>
      <c r="H9" s="78">
        <v>5</v>
      </c>
      <c r="I9" s="78"/>
      <c r="J9" s="78">
        <v>5</v>
      </c>
      <c r="K9" s="79"/>
      <c r="L9" s="78"/>
      <c r="M9" s="78"/>
      <c r="N9" s="78">
        <v>5</v>
      </c>
      <c r="O9" s="78">
        <v>5</v>
      </c>
      <c r="P9" s="78"/>
      <c r="Q9" s="78"/>
      <c r="R9" s="78"/>
      <c r="S9" s="78"/>
      <c r="T9" s="78">
        <v>5</v>
      </c>
      <c r="U9" s="78"/>
      <c r="V9" s="78"/>
      <c r="W9" s="78"/>
    </row>
    <row r="10" spans="1:23" ht="21.1" x14ac:dyDescent="0.35">
      <c r="A10" s="48" t="s">
        <v>350</v>
      </c>
      <c r="B10" s="73"/>
      <c r="C10" s="27"/>
      <c r="D10" s="54"/>
      <c r="E10" s="75"/>
      <c r="F10" s="75"/>
      <c r="G10" s="75"/>
      <c r="H10" s="75"/>
      <c r="I10" s="75"/>
      <c r="J10" s="75"/>
      <c r="K10" s="54"/>
      <c r="L10" s="75"/>
      <c r="M10" s="75" t="s">
        <v>551</v>
      </c>
      <c r="N10" s="75"/>
      <c r="O10" s="75" t="s">
        <v>628</v>
      </c>
      <c r="P10" s="75"/>
      <c r="Q10" s="75"/>
      <c r="R10" s="75"/>
      <c r="S10" s="75" t="s">
        <v>551</v>
      </c>
      <c r="T10" s="75"/>
      <c r="U10" s="75"/>
      <c r="V10" s="75"/>
      <c r="W10" s="75"/>
    </row>
    <row r="11" spans="1:23" x14ac:dyDescent="0.3">
      <c r="A11" s="80" t="s">
        <v>28</v>
      </c>
      <c r="B11" s="73">
        <f>SUM(D11:U11)+2</f>
        <v>3</v>
      </c>
      <c r="C11" s="25">
        <f>B11</f>
        <v>3</v>
      </c>
      <c r="D11" s="54"/>
      <c r="E11" s="75"/>
      <c r="F11" s="75"/>
      <c r="G11" s="75"/>
      <c r="H11" s="75"/>
      <c r="I11" s="75"/>
      <c r="J11" s="75"/>
      <c r="K11" s="54"/>
      <c r="L11" s="75"/>
      <c r="M11" s="75"/>
      <c r="N11" s="75"/>
      <c r="O11" s="75">
        <v>1</v>
      </c>
      <c r="P11" s="75"/>
      <c r="Q11" s="75"/>
      <c r="R11" s="75"/>
      <c r="S11" s="75"/>
      <c r="T11" s="75"/>
      <c r="U11" s="75"/>
      <c r="V11" s="75"/>
      <c r="W11" s="75"/>
    </row>
    <row r="12" spans="1:23" x14ac:dyDescent="0.3">
      <c r="A12" s="80" t="s">
        <v>29</v>
      </c>
      <c r="B12" s="73">
        <f>SUM(D12:U12)+1</f>
        <v>3</v>
      </c>
      <c r="C12" s="25">
        <f>B12</f>
        <v>3</v>
      </c>
      <c r="D12" s="54"/>
      <c r="E12" s="75"/>
      <c r="F12" s="75"/>
      <c r="G12" s="75"/>
      <c r="H12" s="75"/>
      <c r="I12" s="75"/>
      <c r="J12" s="75"/>
      <c r="K12" s="54"/>
      <c r="L12" s="75"/>
      <c r="M12" s="75">
        <v>1</v>
      </c>
      <c r="N12" s="75"/>
      <c r="O12" s="75"/>
      <c r="P12" s="75"/>
      <c r="Q12" s="75"/>
      <c r="R12" s="75"/>
      <c r="S12" s="75">
        <v>1</v>
      </c>
      <c r="T12" s="75"/>
      <c r="U12" s="75"/>
      <c r="V12" s="75"/>
      <c r="W12" s="75"/>
    </row>
    <row r="13" spans="1:23" x14ac:dyDescent="0.3">
      <c r="A13" s="80" t="s">
        <v>30</v>
      </c>
      <c r="B13" s="73">
        <f>B11+B12</f>
        <v>6</v>
      </c>
      <c r="C13" s="25">
        <f>C11+C12</f>
        <v>6</v>
      </c>
      <c r="D13" s="54"/>
      <c r="E13" s="75"/>
      <c r="F13" s="75"/>
      <c r="G13" s="75"/>
      <c r="H13" s="75"/>
      <c r="I13" s="75"/>
      <c r="J13" s="75"/>
      <c r="K13" s="54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</row>
    <row r="14" spans="1:23" x14ac:dyDescent="0.3">
      <c r="A14" s="80" t="s">
        <v>31</v>
      </c>
      <c r="B14" s="73">
        <f>SUM(D14:U14)</f>
        <v>0</v>
      </c>
      <c r="C14" s="25">
        <f>B15</f>
        <v>0</v>
      </c>
      <c r="D14" s="54"/>
      <c r="E14" s="75"/>
      <c r="F14" s="75"/>
      <c r="G14" s="75"/>
      <c r="H14" s="75"/>
      <c r="I14" s="75"/>
      <c r="J14" s="75"/>
      <c r="K14" s="54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</row>
    <row r="15" spans="1:23" ht="17" thickBot="1" x14ac:dyDescent="0.35">
      <c r="A15" s="82" t="s">
        <v>32</v>
      </c>
      <c r="B15" s="73">
        <f>SUM(D15:U15)</f>
        <v>0</v>
      </c>
      <c r="C15" s="26">
        <f>B15</f>
        <v>0</v>
      </c>
      <c r="D15" s="79"/>
      <c r="E15" s="78"/>
      <c r="F15" s="78"/>
      <c r="G15" s="78"/>
      <c r="H15" s="78"/>
      <c r="I15" s="78"/>
      <c r="J15" s="78"/>
      <c r="K15" s="79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spans="1:23" ht="21.1" x14ac:dyDescent="0.35">
      <c r="A16" s="48" t="s">
        <v>643</v>
      </c>
      <c r="B16" s="73"/>
      <c r="C16" s="27"/>
      <c r="D16" s="54"/>
      <c r="E16" s="75" t="s">
        <v>582</v>
      </c>
      <c r="F16" s="75"/>
      <c r="G16" s="75"/>
      <c r="H16" s="75"/>
      <c r="I16" s="75"/>
      <c r="J16" s="75"/>
      <c r="K16" s="54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x14ac:dyDescent="0.3">
      <c r="A17" s="80" t="s">
        <v>28</v>
      </c>
      <c r="B17" s="73">
        <f>SUM(D17:U17)</f>
        <v>1</v>
      </c>
      <c r="C17" s="25">
        <f>B17</f>
        <v>1</v>
      </c>
      <c r="D17" s="54"/>
      <c r="E17" s="75">
        <v>1</v>
      </c>
      <c r="F17" s="75"/>
      <c r="G17" s="75"/>
      <c r="H17" s="75"/>
      <c r="I17" s="75"/>
      <c r="J17" s="75"/>
      <c r="K17" s="5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x14ac:dyDescent="0.3">
      <c r="A18" s="80" t="s">
        <v>29</v>
      </c>
      <c r="B18" s="73">
        <f>SUM(D18:U18)</f>
        <v>0</v>
      </c>
      <c r="C18" s="25">
        <f>B18</f>
        <v>0</v>
      </c>
      <c r="D18" s="54"/>
      <c r="E18" s="75"/>
      <c r="F18" s="75"/>
      <c r="G18" s="75"/>
      <c r="H18" s="75"/>
      <c r="I18" s="75"/>
      <c r="J18" s="75"/>
      <c r="K18" s="54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x14ac:dyDescent="0.3">
      <c r="A19" s="80" t="s">
        <v>30</v>
      </c>
      <c r="B19" s="73">
        <f>B17+B18</f>
        <v>1</v>
      </c>
      <c r="C19" s="25">
        <f>C17+C18</f>
        <v>1</v>
      </c>
      <c r="D19" s="54"/>
      <c r="E19" s="75"/>
      <c r="F19" s="75"/>
      <c r="G19" s="75"/>
      <c r="H19" s="75"/>
      <c r="I19" s="75"/>
      <c r="J19" s="75"/>
      <c r="K19" s="54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3" x14ac:dyDescent="0.3">
      <c r="A20" s="80" t="s">
        <v>31</v>
      </c>
      <c r="B20" s="73">
        <f>SUM(D20:U20)</f>
        <v>1</v>
      </c>
      <c r="C20" s="25">
        <f>B21</f>
        <v>5</v>
      </c>
      <c r="D20" s="54"/>
      <c r="E20" s="75">
        <v>1</v>
      </c>
      <c r="F20" s="75"/>
      <c r="G20" s="75"/>
      <c r="H20" s="75"/>
      <c r="I20" s="75"/>
      <c r="J20" s="75"/>
      <c r="K20" s="5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pans="1:23" ht="17" thickBot="1" x14ac:dyDescent="0.35">
      <c r="A21" s="82" t="s">
        <v>32</v>
      </c>
      <c r="B21" s="73">
        <f>SUM(D21:U21)</f>
        <v>5</v>
      </c>
      <c r="C21" s="26">
        <f>B21</f>
        <v>5</v>
      </c>
      <c r="D21" s="79"/>
      <c r="E21" s="78">
        <v>5</v>
      </c>
      <c r="F21" s="78"/>
      <c r="G21" s="78"/>
      <c r="H21" s="78"/>
      <c r="I21" s="78"/>
      <c r="J21" s="78"/>
      <c r="K21" s="79"/>
      <c r="L21" s="78"/>
      <c r="M21" s="78"/>
      <c r="N21" s="42"/>
      <c r="O21" s="78"/>
      <c r="P21" s="78"/>
      <c r="Q21" s="78"/>
      <c r="R21" s="78"/>
      <c r="S21" s="78"/>
      <c r="T21" s="78"/>
      <c r="U21" s="78"/>
      <c r="V21" s="78"/>
      <c r="W21" s="78"/>
    </row>
    <row r="22" spans="1:23" ht="21.1" x14ac:dyDescent="0.35">
      <c r="A22" s="48" t="s">
        <v>346</v>
      </c>
      <c r="B22" s="73"/>
      <c r="C22" s="27"/>
      <c r="D22" s="54"/>
      <c r="E22" s="75">
        <v>11</v>
      </c>
      <c r="F22" s="75" t="s">
        <v>648</v>
      </c>
      <c r="G22" s="75">
        <v>11</v>
      </c>
      <c r="H22" s="75" t="s">
        <v>638</v>
      </c>
      <c r="I22" s="75">
        <v>11</v>
      </c>
      <c r="J22" s="75">
        <v>11</v>
      </c>
      <c r="K22" s="54"/>
      <c r="L22" s="75" t="s">
        <v>638</v>
      </c>
      <c r="M22" s="75">
        <v>11</v>
      </c>
      <c r="N22" s="75" t="s">
        <v>668</v>
      </c>
      <c r="O22" s="75"/>
      <c r="P22" s="75"/>
      <c r="Q22" s="75">
        <v>11</v>
      </c>
      <c r="R22" s="75">
        <v>11</v>
      </c>
      <c r="S22" s="83">
        <v>11</v>
      </c>
      <c r="T22" s="83">
        <v>11</v>
      </c>
      <c r="U22" s="83" t="s">
        <v>638</v>
      </c>
      <c r="V22" s="83">
        <v>11</v>
      </c>
      <c r="W22" s="83">
        <v>11</v>
      </c>
    </row>
    <row r="23" spans="1:23" x14ac:dyDescent="0.3">
      <c r="A23" s="80" t="s">
        <v>28</v>
      </c>
      <c r="B23" s="73">
        <f>SUM(D23:U23)+33</f>
        <v>47</v>
      </c>
      <c r="C23" s="25">
        <f>B23</f>
        <v>47</v>
      </c>
      <c r="D23" s="54"/>
      <c r="E23" s="75">
        <v>1</v>
      </c>
      <c r="F23" s="75">
        <v>1</v>
      </c>
      <c r="G23" s="75">
        <v>1</v>
      </c>
      <c r="H23" s="75">
        <v>1</v>
      </c>
      <c r="I23" s="75">
        <v>1</v>
      </c>
      <c r="J23" s="75">
        <v>1</v>
      </c>
      <c r="K23" s="54"/>
      <c r="L23" s="75">
        <v>1</v>
      </c>
      <c r="M23" s="75">
        <v>1</v>
      </c>
      <c r="N23" s="75">
        <v>1</v>
      </c>
      <c r="O23" s="75"/>
      <c r="P23" s="75"/>
      <c r="Q23" s="75">
        <v>1</v>
      </c>
      <c r="R23" s="75">
        <v>1</v>
      </c>
      <c r="S23" s="75">
        <v>1</v>
      </c>
      <c r="T23" s="75">
        <v>1</v>
      </c>
      <c r="U23" s="75">
        <v>1</v>
      </c>
      <c r="V23" s="75">
        <v>1</v>
      </c>
      <c r="W23" s="75">
        <v>1</v>
      </c>
    </row>
    <row r="24" spans="1:23" x14ac:dyDescent="0.3">
      <c r="A24" s="80" t="s">
        <v>29</v>
      </c>
      <c r="B24" s="73">
        <f>SUM(D24:U24)+5</f>
        <v>5</v>
      </c>
      <c r="C24" s="25">
        <f>B24</f>
        <v>5</v>
      </c>
      <c r="D24" s="54"/>
      <c r="E24" s="75"/>
      <c r="F24" s="75"/>
      <c r="G24" s="75"/>
      <c r="H24" s="75"/>
      <c r="I24" s="75"/>
      <c r="J24" s="75"/>
      <c r="K24" s="54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3" x14ac:dyDescent="0.3">
      <c r="A25" s="80" t="s">
        <v>30</v>
      </c>
      <c r="B25" s="73">
        <f>B23+B24</f>
        <v>52</v>
      </c>
      <c r="C25" s="25">
        <f>C23+C24</f>
        <v>52</v>
      </c>
      <c r="D25" s="54"/>
      <c r="E25" s="75"/>
      <c r="F25" s="75"/>
      <c r="G25" s="75"/>
      <c r="H25" s="75"/>
      <c r="I25" s="75"/>
      <c r="J25" s="75"/>
      <c r="K25" s="54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pans="1:23" x14ac:dyDescent="0.3">
      <c r="A26" s="80" t="s">
        <v>31</v>
      </c>
      <c r="B26" s="73">
        <f>SUM(D26:U26)+25</f>
        <v>39</v>
      </c>
      <c r="C26" s="25">
        <f>B26</f>
        <v>39</v>
      </c>
      <c r="D26" s="54"/>
      <c r="E26" s="75">
        <v>2</v>
      </c>
      <c r="F26" s="75">
        <v>3</v>
      </c>
      <c r="G26" s="75"/>
      <c r="H26" s="75"/>
      <c r="I26" s="75"/>
      <c r="J26" s="75"/>
      <c r="K26" s="54"/>
      <c r="L26" s="75">
        <v>2</v>
      </c>
      <c r="M26" s="75">
        <v>1</v>
      </c>
      <c r="N26" s="75">
        <v>3</v>
      </c>
      <c r="O26" s="75"/>
      <c r="P26" s="75"/>
      <c r="Q26" s="75">
        <v>1</v>
      </c>
      <c r="R26" s="75"/>
      <c r="S26" s="75"/>
      <c r="T26" s="75">
        <v>1</v>
      </c>
      <c r="U26" s="75">
        <v>1</v>
      </c>
      <c r="V26" s="75"/>
      <c r="W26" s="75"/>
    </row>
    <row r="27" spans="1:23" ht="17" thickBot="1" x14ac:dyDescent="0.35">
      <c r="A27" s="82" t="s">
        <v>32</v>
      </c>
      <c r="B27" s="73">
        <f>SUM(D27:U27)+127</f>
        <v>197</v>
      </c>
      <c r="C27" s="26">
        <f>B27</f>
        <v>197</v>
      </c>
      <c r="D27" s="79"/>
      <c r="E27" s="78">
        <v>10</v>
      </c>
      <c r="F27" s="78">
        <v>15</v>
      </c>
      <c r="G27" s="78"/>
      <c r="H27" s="78"/>
      <c r="I27" s="78"/>
      <c r="J27" s="78"/>
      <c r="K27" s="79"/>
      <c r="L27" s="78">
        <v>10</v>
      </c>
      <c r="M27" s="78">
        <v>5</v>
      </c>
      <c r="N27" s="78">
        <v>15</v>
      </c>
      <c r="O27" s="78"/>
      <c r="P27" s="78"/>
      <c r="Q27" s="78">
        <v>5</v>
      </c>
      <c r="R27" s="78"/>
      <c r="S27" s="75"/>
      <c r="T27" s="75">
        <v>5</v>
      </c>
      <c r="U27" s="75">
        <v>5</v>
      </c>
      <c r="V27" s="75"/>
      <c r="W27" s="75"/>
    </row>
    <row r="28" spans="1:23" ht="21.1" x14ac:dyDescent="0.35">
      <c r="A28" s="66" t="s">
        <v>517</v>
      </c>
      <c r="B28" s="67"/>
      <c r="C28" s="27"/>
      <c r="D28" s="68"/>
      <c r="E28" s="69"/>
      <c r="F28" s="70"/>
      <c r="G28" s="70"/>
      <c r="H28" s="70"/>
      <c r="I28" s="70"/>
      <c r="J28" s="70"/>
      <c r="K28" s="71"/>
      <c r="L28" s="70"/>
      <c r="M28" s="70"/>
      <c r="N28" s="70"/>
      <c r="O28" s="70"/>
      <c r="P28" s="70" t="s">
        <v>558</v>
      </c>
      <c r="Q28" s="70"/>
      <c r="R28" s="70"/>
      <c r="S28" s="70"/>
      <c r="T28" s="70" t="s">
        <v>551</v>
      </c>
      <c r="U28" s="70"/>
      <c r="V28" s="70"/>
      <c r="W28" s="70"/>
    </row>
    <row r="29" spans="1:23" x14ac:dyDescent="0.3">
      <c r="A29" s="72" t="s">
        <v>28</v>
      </c>
      <c r="B29" s="73">
        <f>SUM(D29:U29)</f>
        <v>1</v>
      </c>
      <c r="C29" s="25">
        <f>B29</f>
        <v>1</v>
      </c>
      <c r="D29" s="74"/>
      <c r="E29" s="41"/>
      <c r="F29" s="75"/>
      <c r="G29" s="75"/>
      <c r="H29" s="75"/>
      <c r="I29" s="75"/>
      <c r="J29" s="75"/>
      <c r="K29" s="54"/>
      <c r="L29" s="75"/>
      <c r="M29" s="75"/>
      <c r="N29" s="75"/>
      <c r="O29" s="75"/>
      <c r="P29" s="75">
        <v>1</v>
      </c>
      <c r="Q29" s="75"/>
      <c r="R29" s="75"/>
      <c r="S29" s="75"/>
      <c r="T29" s="75"/>
      <c r="U29" s="75"/>
      <c r="V29" s="75"/>
      <c r="W29" s="75"/>
    </row>
    <row r="30" spans="1:23" x14ac:dyDescent="0.3">
      <c r="A30" s="72" t="s">
        <v>29</v>
      </c>
      <c r="B30" s="73">
        <f>SUM(D30:U30)</f>
        <v>1</v>
      </c>
      <c r="C30" s="25">
        <f>B30</f>
        <v>1</v>
      </c>
      <c r="D30" s="74"/>
      <c r="E30" s="41"/>
      <c r="F30" s="75"/>
      <c r="G30" s="75"/>
      <c r="H30" s="75"/>
      <c r="I30" s="75"/>
      <c r="J30" s="75"/>
      <c r="K30" s="54"/>
      <c r="L30" s="75"/>
      <c r="M30" s="75"/>
      <c r="N30" s="75"/>
      <c r="O30" s="75"/>
      <c r="P30" s="75"/>
      <c r="Q30" s="75"/>
      <c r="R30" s="75"/>
      <c r="S30" s="75"/>
      <c r="T30" s="75">
        <v>1</v>
      </c>
      <c r="U30" s="75"/>
      <c r="V30" s="75"/>
      <c r="W30" s="75"/>
    </row>
    <row r="31" spans="1:23" x14ac:dyDescent="0.3">
      <c r="A31" s="72" t="s">
        <v>30</v>
      </c>
      <c r="B31" s="73">
        <f>B29+B30</f>
        <v>2</v>
      </c>
      <c r="C31" s="25">
        <f>C29+C30</f>
        <v>2</v>
      </c>
      <c r="D31" s="74"/>
      <c r="E31" s="41"/>
      <c r="F31" s="75"/>
      <c r="G31" s="75"/>
      <c r="H31" s="75"/>
      <c r="I31" s="75"/>
      <c r="J31" s="75"/>
      <c r="K31" s="54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spans="1:23" x14ac:dyDescent="0.3">
      <c r="A32" s="72" t="s">
        <v>31</v>
      </c>
      <c r="B32" s="73">
        <f>SUM(D32:U32)</f>
        <v>0</v>
      </c>
      <c r="C32" s="25">
        <f>B33</f>
        <v>0</v>
      </c>
      <c r="D32" s="74"/>
      <c r="E32" s="41"/>
      <c r="F32" s="75"/>
      <c r="G32" s="75"/>
      <c r="H32" s="75"/>
      <c r="I32" s="75"/>
      <c r="J32" s="75"/>
      <c r="K32" s="54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</row>
    <row r="33" spans="1:23" ht="17" thickBot="1" x14ac:dyDescent="0.35">
      <c r="A33" s="76" t="s">
        <v>32</v>
      </c>
      <c r="B33" s="73">
        <f>SUM(D33:U33)</f>
        <v>0</v>
      </c>
      <c r="C33" s="26">
        <f>B33</f>
        <v>0</v>
      </c>
      <c r="D33" s="77"/>
      <c r="E33" s="42"/>
      <c r="F33" s="78"/>
      <c r="G33" s="78"/>
      <c r="H33" s="78"/>
      <c r="I33" s="78"/>
      <c r="J33" s="78"/>
      <c r="K33" s="79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spans="1:23" ht="21.1" x14ac:dyDescent="0.35">
      <c r="A34" s="66" t="s">
        <v>518</v>
      </c>
      <c r="B34" s="67"/>
      <c r="C34" s="27"/>
      <c r="D34" s="68"/>
      <c r="E34" s="40" t="s">
        <v>583</v>
      </c>
      <c r="F34" s="70" t="s">
        <v>649</v>
      </c>
      <c r="G34" s="70">
        <v>15</v>
      </c>
      <c r="H34" s="70" t="s">
        <v>649</v>
      </c>
      <c r="I34" s="70" t="s">
        <v>554</v>
      </c>
      <c r="J34" s="70" t="s">
        <v>554</v>
      </c>
      <c r="K34" s="71"/>
      <c r="L34" s="70">
        <v>15</v>
      </c>
      <c r="M34" s="70">
        <v>15</v>
      </c>
      <c r="N34" s="70">
        <v>15</v>
      </c>
      <c r="O34" s="70">
        <v>15</v>
      </c>
      <c r="P34" s="70"/>
      <c r="Q34" s="70">
        <v>15</v>
      </c>
      <c r="R34" s="70" t="s">
        <v>649</v>
      </c>
      <c r="S34" s="70"/>
      <c r="T34" s="70">
        <v>15</v>
      </c>
      <c r="U34" s="70">
        <v>15</v>
      </c>
      <c r="V34" s="70" t="s">
        <v>649</v>
      </c>
      <c r="W34" s="70" t="s">
        <v>554</v>
      </c>
    </row>
    <row r="35" spans="1:23" x14ac:dyDescent="0.3">
      <c r="A35" s="72" t="s">
        <v>28</v>
      </c>
      <c r="B35" s="73">
        <f>SUM(D35:U35)</f>
        <v>14</v>
      </c>
      <c r="C35" s="25">
        <f>B35+22</f>
        <v>36</v>
      </c>
      <c r="D35" s="74"/>
      <c r="E35" s="41">
        <v>1</v>
      </c>
      <c r="F35" s="75">
        <v>1</v>
      </c>
      <c r="G35" s="75">
        <v>1</v>
      </c>
      <c r="H35" s="75">
        <v>1</v>
      </c>
      <c r="I35" s="75">
        <v>1</v>
      </c>
      <c r="J35" s="75">
        <v>1</v>
      </c>
      <c r="K35" s="54"/>
      <c r="L35" s="75">
        <v>1</v>
      </c>
      <c r="M35" s="75">
        <v>1</v>
      </c>
      <c r="N35" s="75">
        <v>1</v>
      </c>
      <c r="O35" s="75">
        <v>1</v>
      </c>
      <c r="P35" s="75"/>
      <c r="Q35" s="75">
        <v>1</v>
      </c>
      <c r="R35" s="75">
        <v>1</v>
      </c>
      <c r="S35" s="75"/>
      <c r="T35" s="75">
        <v>1</v>
      </c>
      <c r="U35" s="75">
        <v>1</v>
      </c>
      <c r="V35" s="75">
        <v>1</v>
      </c>
      <c r="W35" s="75">
        <v>1</v>
      </c>
    </row>
    <row r="36" spans="1:23" x14ac:dyDescent="0.3">
      <c r="A36" s="72" t="s">
        <v>29</v>
      </c>
      <c r="B36" s="73">
        <f>SUM(D36:U36)</f>
        <v>0</v>
      </c>
      <c r="C36" s="25">
        <f>B36+1</f>
        <v>1</v>
      </c>
      <c r="D36" s="74"/>
      <c r="E36" s="41"/>
      <c r="F36" s="75"/>
      <c r="G36" s="75"/>
      <c r="H36" s="75"/>
      <c r="I36" s="75"/>
      <c r="J36" s="75"/>
      <c r="K36" s="54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1:23" x14ac:dyDescent="0.3">
      <c r="A37" s="72" t="s">
        <v>30</v>
      </c>
      <c r="B37" s="73">
        <f>B35+B36</f>
        <v>14</v>
      </c>
      <c r="C37" s="25">
        <f>C35+C36</f>
        <v>37</v>
      </c>
      <c r="D37" s="74"/>
      <c r="E37" s="41"/>
      <c r="F37" s="75"/>
      <c r="G37" s="75"/>
      <c r="H37" s="75"/>
      <c r="I37" s="75"/>
      <c r="J37" s="75"/>
      <c r="K37" s="54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</row>
    <row r="38" spans="1:23" x14ac:dyDescent="0.3">
      <c r="A38" s="72" t="s">
        <v>31</v>
      </c>
      <c r="B38" s="73">
        <f>SUM(D38:U38)</f>
        <v>6</v>
      </c>
      <c r="C38" s="25">
        <f>B39+5</f>
        <v>35</v>
      </c>
      <c r="D38" s="74"/>
      <c r="E38" s="41"/>
      <c r="F38" s="75">
        <v>1</v>
      </c>
      <c r="G38" s="75"/>
      <c r="H38" s="75">
        <v>2</v>
      </c>
      <c r="I38" s="75"/>
      <c r="J38" s="75"/>
      <c r="K38" s="54"/>
      <c r="L38" s="75"/>
      <c r="M38" s="75">
        <v>1</v>
      </c>
      <c r="N38" s="75"/>
      <c r="O38" s="75"/>
      <c r="P38" s="75"/>
      <c r="Q38" s="75">
        <v>1</v>
      </c>
      <c r="R38" s="75"/>
      <c r="S38" s="75"/>
      <c r="T38" s="75"/>
      <c r="U38" s="75">
        <v>1</v>
      </c>
      <c r="V38" s="75">
        <v>2</v>
      </c>
      <c r="W38" s="75"/>
    </row>
    <row r="39" spans="1:23" ht="17" thickBot="1" x14ac:dyDescent="0.35">
      <c r="A39" s="76" t="s">
        <v>32</v>
      </c>
      <c r="B39" s="73">
        <f>SUM(D39:U39)</f>
        <v>30</v>
      </c>
      <c r="C39" s="26">
        <f>B39+29</f>
        <v>59</v>
      </c>
      <c r="D39" s="77"/>
      <c r="E39" s="42"/>
      <c r="F39" s="78">
        <v>5</v>
      </c>
      <c r="G39" s="78"/>
      <c r="H39" s="78">
        <v>10</v>
      </c>
      <c r="I39" s="78"/>
      <c r="J39" s="78"/>
      <c r="K39" s="79"/>
      <c r="L39" s="78"/>
      <c r="M39" s="78">
        <v>5</v>
      </c>
      <c r="N39" s="78"/>
      <c r="O39" s="78"/>
      <c r="P39" s="78"/>
      <c r="Q39" s="78">
        <v>5</v>
      </c>
      <c r="R39" s="78"/>
      <c r="S39" s="78"/>
      <c r="T39" s="78"/>
      <c r="U39" s="78">
        <v>5</v>
      </c>
      <c r="V39" s="78">
        <v>10</v>
      </c>
      <c r="W39" s="78"/>
    </row>
    <row r="40" spans="1:23" ht="21.1" x14ac:dyDescent="0.35">
      <c r="A40" s="66" t="s">
        <v>721</v>
      </c>
      <c r="B40" s="67"/>
      <c r="C40" s="27"/>
      <c r="D40" s="68"/>
      <c r="E40" s="69"/>
      <c r="F40" s="70"/>
      <c r="G40" s="70"/>
      <c r="H40" s="70"/>
      <c r="I40" s="70"/>
      <c r="J40" s="70"/>
      <c r="K40" s="71"/>
      <c r="L40" s="70"/>
      <c r="M40" s="70"/>
      <c r="N40" s="70"/>
      <c r="O40" s="70"/>
      <c r="P40" s="70">
        <v>11</v>
      </c>
      <c r="Q40" s="70" t="s">
        <v>621</v>
      </c>
      <c r="R40" s="70"/>
      <c r="S40" s="70" t="s">
        <v>628</v>
      </c>
      <c r="T40" s="70"/>
      <c r="U40" s="70"/>
      <c r="V40" s="70"/>
      <c r="W40" s="70" t="s">
        <v>551</v>
      </c>
    </row>
    <row r="41" spans="1:23" x14ac:dyDescent="0.3">
      <c r="A41" s="72" t="s">
        <v>28</v>
      </c>
      <c r="B41" s="73">
        <f>SUM(D41:U41)+1</f>
        <v>3</v>
      </c>
      <c r="C41" s="25">
        <f>B41+2</f>
        <v>5</v>
      </c>
      <c r="D41" s="74"/>
      <c r="E41" s="41"/>
      <c r="F41" s="75"/>
      <c r="G41" s="75"/>
      <c r="H41" s="75"/>
      <c r="I41" s="75"/>
      <c r="J41" s="75"/>
      <c r="K41" s="54"/>
      <c r="L41" s="75"/>
      <c r="M41" s="75"/>
      <c r="N41" s="75"/>
      <c r="O41" s="75"/>
      <c r="P41" s="75">
        <v>1</v>
      </c>
      <c r="Q41" s="75"/>
      <c r="R41" s="75"/>
      <c r="S41" s="75">
        <v>1</v>
      </c>
      <c r="T41" s="75"/>
      <c r="U41" s="75"/>
      <c r="V41" s="75"/>
      <c r="W41" s="75"/>
    </row>
    <row r="42" spans="1:23" x14ac:dyDescent="0.3">
      <c r="A42" s="72" t="s">
        <v>29</v>
      </c>
      <c r="B42" s="73">
        <f>SUM(D42:U42)+7</f>
        <v>7</v>
      </c>
      <c r="C42" s="25">
        <f>B42+3</f>
        <v>10</v>
      </c>
      <c r="D42" s="74"/>
      <c r="E42" s="41"/>
      <c r="F42" s="75"/>
      <c r="G42" s="75"/>
      <c r="H42" s="75"/>
      <c r="I42" s="75"/>
      <c r="J42" s="75"/>
      <c r="K42" s="54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>
        <v>1</v>
      </c>
    </row>
    <row r="43" spans="1:23" x14ac:dyDescent="0.3">
      <c r="A43" s="72" t="s">
        <v>30</v>
      </c>
      <c r="B43" s="73">
        <f>B41+B42</f>
        <v>10</v>
      </c>
      <c r="C43" s="25">
        <f>C41+C42</f>
        <v>15</v>
      </c>
      <c r="D43" s="74"/>
      <c r="E43" s="41"/>
      <c r="F43" s="75"/>
      <c r="G43" s="75"/>
      <c r="H43" s="75"/>
      <c r="I43" s="75"/>
      <c r="J43" s="75"/>
      <c r="K43" s="54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</row>
    <row r="44" spans="1:23" x14ac:dyDescent="0.3">
      <c r="A44" s="72" t="s">
        <v>31</v>
      </c>
      <c r="B44" s="73">
        <f>SUM(D44:U44)+1</f>
        <v>2</v>
      </c>
      <c r="C44" s="25">
        <f>B44</f>
        <v>2</v>
      </c>
      <c r="D44" s="74"/>
      <c r="E44" s="41"/>
      <c r="F44" s="75"/>
      <c r="G44" s="75"/>
      <c r="H44" s="75"/>
      <c r="I44" s="75"/>
      <c r="J44" s="75"/>
      <c r="K44" s="54"/>
      <c r="L44" s="75"/>
      <c r="M44" s="75"/>
      <c r="N44" s="75"/>
      <c r="O44" s="75"/>
      <c r="P44" s="75"/>
      <c r="Q44" s="75"/>
      <c r="R44" s="75"/>
      <c r="S44" s="75">
        <v>1</v>
      </c>
      <c r="T44" s="75"/>
      <c r="U44" s="75"/>
      <c r="V44" s="75"/>
      <c r="W44" s="75"/>
    </row>
    <row r="45" spans="1:23" ht="17" thickBot="1" x14ac:dyDescent="0.35">
      <c r="A45" s="76" t="s">
        <v>32</v>
      </c>
      <c r="B45" s="73">
        <f>SUM(D45:U45)+5</f>
        <v>10</v>
      </c>
      <c r="C45" s="26">
        <f>B45</f>
        <v>10</v>
      </c>
      <c r="D45" s="77"/>
      <c r="E45" s="42"/>
      <c r="F45" s="78"/>
      <c r="G45" s="78"/>
      <c r="H45" s="78"/>
      <c r="I45" s="78"/>
      <c r="J45" s="78"/>
      <c r="K45" s="79"/>
      <c r="L45" s="78"/>
      <c r="M45" s="78"/>
      <c r="N45" s="78"/>
      <c r="O45" s="78"/>
      <c r="P45" s="78"/>
      <c r="Q45" s="78"/>
      <c r="R45" s="78"/>
      <c r="S45" s="78">
        <v>5</v>
      </c>
      <c r="T45" s="78"/>
      <c r="U45" s="78"/>
      <c r="V45" s="78"/>
      <c r="W45" s="78"/>
    </row>
    <row r="46" spans="1:23" ht="21.1" x14ac:dyDescent="0.35">
      <c r="A46" s="66" t="s">
        <v>519</v>
      </c>
      <c r="B46" s="73"/>
      <c r="C46" s="27"/>
      <c r="D46" s="54"/>
      <c r="E46" s="75" t="s">
        <v>553</v>
      </c>
      <c r="F46" s="75">
        <v>13</v>
      </c>
      <c r="G46" s="75" t="s">
        <v>550</v>
      </c>
      <c r="H46" s="75"/>
      <c r="I46" s="75">
        <v>13</v>
      </c>
      <c r="J46" s="75" t="s">
        <v>550</v>
      </c>
      <c r="K46" s="54"/>
      <c r="L46" s="75">
        <v>13</v>
      </c>
      <c r="M46" s="75"/>
      <c r="N46" s="75" t="s">
        <v>550</v>
      </c>
      <c r="O46" s="83"/>
      <c r="P46" s="83"/>
      <c r="Q46" s="83"/>
      <c r="R46" s="83"/>
      <c r="S46" s="83"/>
      <c r="T46" s="83"/>
      <c r="U46" s="83"/>
      <c r="V46" s="83" t="s">
        <v>550</v>
      </c>
      <c r="W46" s="83">
        <v>13</v>
      </c>
    </row>
    <row r="47" spans="1:23" x14ac:dyDescent="0.3">
      <c r="A47" s="72" t="s">
        <v>28</v>
      </c>
      <c r="B47" s="73">
        <f>SUM(D47:U47)</f>
        <v>7</v>
      </c>
      <c r="C47" s="25">
        <f>B47</f>
        <v>7</v>
      </c>
      <c r="D47" s="54"/>
      <c r="E47" s="75">
        <v>1</v>
      </c>
      <c r="F47" s="75">
        <v>1</v>
      </c>
      <c r="G47" s="75">
        <v>1</v>
      </c>
      <c r="H47" s="75"/>
      <c r="I47" s="75">
        <v>1</v>
      </c>
      <c r="J47" s="75">
        <v>1</v>
      </c>
      <c r="K47" s="54"/>
      <c r="L47" s="75">
        <v>1</v>
      </c>
      <c r="M47" s="75"/>
      <c r="N47" s="75">
        <v>1</v>
      </c>
      <c r="O47" s="75"/>
      <c r="P47" s="75"/>
      <c r="Q47" s="75"/>
      <c r="R47" s="75"/>
      <c r="S47" s="75"/>
      <c r="T47" s="75"/>
      <c r="U47" s="75"/>
      <c r="V47" s="75">
        <v>1</v>
      </c>
      <c r="W47" s="75">
        <v>1</v>
      </c>
    </row>
    <row r="48" spans="1:23" x14ac:dyDescent="0.3">
      <c r="A48" s="72" t="s">
        <v>29</v>
      </c>
      <c r="B48" s="73">
        <f>SUM(D48:U48)</f>
        <v>0</v>
      </c>
      <c r="C48" s="25">
        <f>B48</f>
        <v>0</v>
      </c>
      <c r="D48" s="54"/>
      <c r="E48" s="75"/>
      <c r="F48" s="75"/>
      <c r="G48" s="75"/>
      <c r="H48" s="75"/>
      <c r="I48" s="75"/>
      <c r="J48" s="75"/>
      <c r="K48" s="54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</row>
    <row r="49" spans="1:23" x14ac:dyDescent="0.3">
      <c r="A49" s="72" t="s">
        <v>30</v>
      </c>
      <c r="B49" s="73">
        <f>B47+B48</f>
        <v>7</v>
      </c>
      <c r="C49" s="25">
        <f>C47+C48</f>
        <v>7</v>
      </c>
      <c r="D49" s="54"/>
      <c r="E49" s="75"/>
      <c r="F49" s="75"/>
      <c r="G49" s="75"/>
      <c r="H49" s="75"/>
      <c r="I49" s="75"/>
      <c r="J49" s="75"/>
      <c r="K49" s="54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</row>
    <row r="50" spans="1:23" x14ac:dyDescent="0.3">
      <c r="A50" s="72" t="s">
        <v>31</v>
      </c>
      <c r="B50" s="73">
        <f>SUM(D50:U50)</f>
        <v>1</v>
      </c>
      <c r="C50" s="25">
        <f>B51</f>
        <v>5</v>
      </c>
      <c r="D50" s="54"/>
      <c r="E50" s="75"/>
      <c r="F50" s="75"/>
      <c r="G50" s="75"/>
      <c r="H50" s="75"/>
      <c r="I50" s="75"/>
      <c r="J50" s="75">
        <v>1</v>
      </c>
      <c r="K50" s="54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</row>
    <row r="51" spans="1:23" ht="17" thickBot="1" x14ac:dyDescent="0.35">
      <c r="A51" s="76" t="s">
        <v>32</v>
      </c>
      <c r="B51" s="73">
        <f>SUM(D51:U51)</f>
        <v>5</v>
      </c>
      <c r="C51" s="26">
        <f>B51</f>
        <v>5</v>
      </c>
      <c r="D51" s="79"/>
      <c r="E51" s="78"/>
      <c r="F51" s="78"/>
      <c r="G51" s="78"/>
      <c r="H51" s="78"/>
      <c r="I51" s="78"/>
      <c r="J51" s="78">
        <v>5</v>
      </c>
      <c r="K51" s="79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</row>
    <row r="52" spans="1:23" ht="21.1" x14ac:dyDescent="0.35">
      <c r="A52" s="66" t="s">
        <v>179</v>
      </c>
      <c r="B52" s="73"/>
      <c r="C52" s="27"/>
      <c r="D52" s="54"/>
      <c r="E52" s="75"/>
      <c r="F52" s="75"/>
      <c r="G52" s="75"/>
      <c r="H52" s="75" t="s">
        <v>556</v>
      </c>
      <c r="I52" s="75"/>
      <c r="J52" s="75" t="s">
        <v>551</v>
      </c>
      <c r="K52" s="54"/>
      <c r="L52" s="75"/>
      <c r="M52" s="75"/>
      <c r="N52" s="75"/>
      <c r="O52" s="83"/>
      <c r="P52" s="83"/>
      <c r="Q52" s="83"/>
      <c r="R52" s="83"/>
      <c r="S52" s="83"/>
      <c r="T52" s="83"/>
      <c r="U52" s="83"/>
      <c r="V52" s="83"/>
      <c r="W52" s="83"/>
    </row>
    <row r="53" spans="1:23" x14ac:dyDescent="0.3">
      <c r="A53" s="72" t="s">
        <v>28</v>
      </c>
      <c r="B53" s="73">
        <f>SUM(D53:U53)</f>
        <v>0</v>
      </c>
      <c r="C53" s="25">
        <f>B53</f>
        <v>0</v>
      </c>
      <c r="D53" s="54"/>
      <c r="E53" s="75"/>
      <c r="F53" s="75"/>
      <c r="G53" s="75"/>
      <c r="H53" s="75"/>
      <c r="I53" s="75"/>
      <c r="J53" s="75"/>
      <c r="K53" s="54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</row>
    <row r="54" spans="1:23" x14ac:dyDescent="0.3">
      <c r="A54" s="72" t="s">
        <v>29</v>
      </c>
      <c r="B54" s="73">
        <f>SUM(D54:U54)</f>
        <v>2</v>
      </c>
      <c r="C54" s="25">
        <f>B54+1</f>
        <v>3</v>
      </c>
      <c r="D54" s="54"/>
      <c r="E54" s="75"/>
      <c r="F54" s="75"/>
      <c r="G54" s="75"/>
      <c r="H54" s="75">
        <v>1</v>
      </c>
      <c r="I54" s="75"/>
      <c r="J54" s="75">
        <v>1</v>
      </c>
      <c r="K54" s="54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pans="1:23" x14ac:dyDescent="0.3">
      <c r="A55" s="72" t="s">
        <v>30</v>
      </c>
      <c r="B55" s="73">
        <f>B53+B54</f>
        <v>2</v>
      </c>
      <c r="C55" s="25">
        <f>C53+C54</f>
        <v>3</v>
      </c>
      <c r="D55" s="54"/>
      <c r="E55" s="75"/>
      <c r="F55" s="75"/>
      <c r="G55" s="75"/>
      <c r="H55" s="75"/>
      <c r="I55" s="75"/>
      <c r="J55" s="75"/>
      <c r="K55" s="54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</row>
    <row r="56" spans="1:23" x14ac:dyDescent="0.3">
      <c r="A56" s="72" t="s">
        <v>31</v>
      </c>
      <c r="B56" s="73">
        <f>SUM(D56:U56)</f>
        <v>0</v>
      </c>
      <c r="C56" s="25">
        <f>B57</f>
        <v>0</v>
      </c>
      <c r="D56" s="54"/>
      <c r="E56" s="75"/>
      <c r="F56" s="75"/>
      <c r="G56" s="75"/>
      <c r="H56" s="75"/>
      <c r="I56" s="75"/>
      <c r="J56" s="75"/>
      <c r="K56" s="54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</row>
    <row r="57" spans="1:23" ht="17" thickBot="1" x14ac:dyDescent="0.35">
      <c r="A57" s="76" t="s">
        <v>32</v>
      </c>
      <c r="B57" s="73">
        <f>SUM(D57:U57)</f>
        <v>0</v>
      </c>
      <c r="C57" s="26">
        <f>B57</f>
        <v>0</v>
      </c>
      <c r="D57" s="79"/>
      <c r="E57" s="78"/>
      <c r="F57" s="78"/>
      <c r="G57" s="78"/>
      <c r="H57" s="78"/>
      <c r="I57" s="78"/>
      <c r="J57" s="78"/>
      <c r="K57" s="79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</row>
    <row r="58" spans="1:23" ht="21.1" x14ac:dyDescent="0.35">
      <c r="A58" s="48" t="s">
        <v>344</v>
      </c>
      <c r="B58" s="73"/>
      <c r="C58" s="27"/>
      <c r="D58" s="54"/>
      <c r="E58" s="75" t="s">
        <v>549</v>
      </c>
      <c r="F58" s="75" t="s">
        <v>549</v>
      </c>
      <c r="G58" s="75" t="s">
        <v>694</v>
      </c>
      <c r="H58" s="75">
        <v>13</v>
      </c>
      <c r="I58" s="75" t="s">
        <v>595</v>
      </c>
      <c r="J58" s="75">
        <v>12</v>
      </c>
      <c r="K58" s="54"/>
      <c r="L58" s="75"/>
      <c r="M58" s="75"/>
      <c r="N58" s="75"/>
      <c r="O58" s="75"/>
      <c r="P58" s="75"/>
      <c r="Q58" s="75"/>
      <c r="R58" s="75"/>
      <c r="S58" s="75"/>
      <c r="T58" s="75" t="s">
        <v>549</v>
      </c>
      <c r="U58" s="75">
        <v>12</v>
      </c>
      <c r="V58" s="75" t="s">
        <v>678</v>
      </c>
      <c r="W58" s="75">
        <v>12</v>
      </c>
    </row>
    <row r="59" spans="1:23" x14ac:dyDescent="0.3">
      <c r="A59" s="80" t="s">
        <v>28</v>
      </c>
      <c r="B59" s="73">
        <f>SUM(D59:U59)+2</f>
        <v>9</v>
      </c>
      <c r="C59" s="25">
        <f>B59+33</f>
        <v>42</v>
      </c>
      <c r="D59" s="54"/>
      <c r="E59" s="75">
        <v>1</v>
      </c>
      <c r="F59" s="75">
        <v>1</v>
      </c>
      <c r="G59" s="75">
        <v>1</v>
      </c>
      <c r="H59" s="75">
        <v>1</v>
      </c>
      <c r="I59" s="75"/>
      <c r="J59" s="75">
        <v>1</v>
      </c>
      <c r="K59" s="54"/>
      <c r="L59" s="75"/>
      <c r="M59" s="75"/>
      <c r="N59" s="75"/>
      <c r="O59" s="75"/>
      <c r="P59" s="75"/>
      <c r="Q59" s="75"/>
      <c r="R59" s="75"/>
      <c r="S59" s="75"/>
      <c r="T59" s="75">
        <v>1</v>
      </c>
      <c r="U59" s="75">
        <v>1</v>
      </c>
      <c r="V59" s="75">
        <v>1</v>
      </c>
      <c r="W59" s="75">
        <v>1</v>
      </c>
    </row>
    <row r="60" spans="1:23" x14ac:dyDescent="0.3">
      <c r="A60" s="80" t="s">
        <v>29</v>
      </c>
      <c r="B60" s="73">
        <f>SUM(D60:U60)</f>
        <v>1</v>
      </c>
      <c r="C60" s="25">
        <f>B60+12</f>
        <v>13</v>
      </c>
      <c r="D60" s="54"/>
      <c r="E60" s="75"/>
      <c r="F60" s="75"/>
      <c r="G60" s="75"/>
      <c r="H60" s="75"/>
      <c r="I60" s="75">
        <v>1</v>
      </c>
      <c r="J60" s="75"/>
      <c r="K60" s="54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</row>
    <row r="61" spans="1:23" x14ac:dyDescent="0.3">
      <c r="A61" s="80" t="s">
        <v>30</v>
      </c>
      <c r="B61" s="73">
        <f>B59+B60</f>
        <v>10</v>
      </c>
      <c r="C61" s="25">
        <f>C59+C60</f>
        <v>55</v>
      </c>
      <c r="D61" s="54"/>
      <c r="E61" s="75"/>
      <c r="F61" s="75"/>
      <c r="G61" s="75"/>
      <c r="H61" s="75"/>
      <c r="I61" s="75"/>
      <c r="J61" s="75"/>
      <c r="K61" s="54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1:23" x14ac:dyDescent="0.3">
      <c r="A62" s="80" t="s">
        <v>31</v>
      </c>
      <c r="B62" s="73">
        <f>SUM(D62:U62)+1</f>
        <v>3</v>
      </c>
      <c r="C62" s="25">
        <f>B62+4</f>
        <v>7</v>
      </c>
      <c r="D62" s="54"/>
      <c r="E62" s="75">
        <v>1</v>
      </c>
      <c r="F62" s="75"/>
      <c r="G62" s="75"/>
      <c r="H62" s="75"/>
      <c r="I62" s="75"/>
      <c r="J62" s="75"/>
      <c r="K62" s="54"/>
      <c r="L62" s="75"/>
      <c r="M62" s="75"/>
      <c r="N62" s="75"/>
      <c r="O62" s="75"/>
      <c r="P62" s="75"/>
      <c r="Q62" s="75"/>
      <c r="R62" s="75"/>
      <c r="S62" s="75"/>
      <c r="T62" s="75"/>
      <c r="U62" s="75">
        <v>1</v>
      </c>
      <c r="V62" s="75"/>
      <c r="W62" s="75"/>
    </row>
    <row r="63" spans="1:23" ht="17" thickBot="1" x14ac:dyDescent="0.35">
      <c r="A63" s="82" t="s">
        <v>32</v>
      </c>
      <c r="B63" s="73">
        <f>SUM(D63:U63)+5</f>
        <v>15</v>
      </c>
      <c r="C63" s="26">
        <f>B63+31</f>
        <v>46</v>
      </c>
      <c r="D63" s="79"/>
      <c r="E63" s="78">
        <v>5</v>
      </c>
      <c r="F63" s="78"/>
      <c r="G63" s="78"/>
      <c r="H63" s="78"/>
      <c r="I63" s="78"/>
      <c r="J63" s="78"/>
      <c r="K63" s="79"/>
      <c r="L63" s="78"/>
      <c r="M63" s="78"/>
      <c r="N63" s="42"/>
      <c r="O63" s="78"/>
      <c r="P63" s="78"/>
      <c r="Q63" s="78"/>
      <c r="R63" s="78"/>
      <c r="S63" s="78"/>
      <c r="T63" s="78"/>
      <c r="U63" s="78">
        <v>5</v>
      </c>
      <c r="V63" s="78"/>
      <c r="W63" s="78"/>
    </row>
    <row r="64" spans="1:23" ht="21.1" x14ac:dyDescent="0.35">
      <c r="A64" s="48" t="s">
        <v>347</v>
      </c>
      <c r="B64" s="73"/>
      <c r="C64" s="27"/>
      <c r="D64" s="54"/>
      <c r="E64" s="75" t="s">
        <v>551</v>
      </c>
      <c r="F64" s="75" t="s">
        <v>551</v>
      </c>
      <c r="G64" s="75" t="s">
        <v>551</v>
      </c>
      <c r="H64" s="75" t="s">
        <v>551</v>
      </c>
      <c r="I64" s="75" t="s">
        <v>551</v>
      </c>
      <c r="J64" s="75" t="s">
        <v>595</v>
      </c>
      <c r="K64" s="54"/>
      <c r="L64" s="75" t="s">
        <v>551</v>
      </c>
      <c r="M64" s="75" t="s">
        <v>551</v>
      </c>
      <c r="N64" s="75" t="s">
        <v>551</v>
      </c>
      <c r="O64" s="75" t="s">
        <v>551</v>
      </c>
      <c r="P64" s="75"/>
      <c r="Q64" s="75" t="s">
        <v>551</v>
      </c>
      <c r="R64" s="75" t="s">
        <v>551</v>
      </c>
      <c r="S64" s="75" t="s">
        <v>549</v>
      </c>
      <c r="T64" s="75"/>
      <c r="U64" s="75"/>
      <c r="V64" s="75" t="s">
        <v>621</v>
      </c>
      <c r="W64" s="75" t="s">
        <v>551</v>
      </c>
    </row>
    <row r="65" spans="1:23" x14ac:dyDescent="0.3">
      <c r="A65" s="80" t="s">
        <v>28</v>
      </c>
      <c r="B65" s="73">
        <f>SUM(D65:U65)+24</f>
        <v>25</v>
      </c>
      <c r="C65" s="25">
        <f>B65</f>
        <v>25</v>
      </c>
      <c r="D65" s="54"/>
      <c r="E65" s="75"/>
      <c r="F65" s="75"/>
      <c r="G65" s="75"/>
      <c r="H65" s="75"/>
      <c r="I65" s="75"/>
      <c r="J65" s="75"/>
      <c r="K65" s="54"/>
      <c r="L65" s="75"/>
      <c r="M65" s="75"/>
      <c r="N65" s="75"/>
      <c r="O65" s="75"/>
      <c r="P65" s="75"/>
      <c r="Q65" s="75"/>
      <c r="R65" s="75"/>
      <c r="S65" s="75">
        <v>1</v>
      </c>
      <c r="T65" s="75"/>
      <c r="U65" s="75"/>
      <c r="V65" s="75"/>
      <c r="W65" s="75"/>
    </row>
    <row r="66" spans="1:23" x14ac:dyDescent="0.3">
      <c r="A66" s="80" t="s">
        <v>29</v>
      </c>
      <c r="B66" s="73">
        <f>SUM(D66:U66)+5</f>
        <v>17</v>
      </c>
      <c r="C66" s="25">
        <f>B66</f>
        <v>17</v>
      </c>
      <c r="D66" s="54"/>
      <c r="E66" s="75">
        <v>1</v>
      </c>
      <c r="F66" s="75">
        <v>1</v>
      </c>
      <c r="G66" s="75">
        <v>1</v>
      </c>
      <c r="H66" s="75">
        <v>1</v>
      </c>
      <c r="I66" s="75">
        <v>1</v>
      </c>
      <c r="J66" s="75">
        <v>1</v>
      </c>
      <c r="K66" s="54"/>
      <c r="L66" s="75">
        <v>1</v>
      </c>
      <c r="M66" s="75">
        <v>1</v>
      </c>
      <c r="N66" s="75">
        <v>1</v>
      </c>
      <c r="O66" s="75">
        <v>1</v>
      </c>
      <c r="P66" s="75"/>
      <c r="Q66" s="75">
        <v>1</v>
      </c>
      <c r="R66" s="75">
        <v>1</v>
      </c>
      <c r="S66" s="75"/>
      <c r="T66" s="75"/>
      <c r="U66" s="75"/>
      <c r="V66" s="75"/>
      <c r="W66" s="75">
        <v>1</v>
      </c>
    </row>
    <row r="67" spans="1:23" x14ac:dyDescent="0.3">
      <c r="A67" s="80" t="s">
        <v>30</v>
      </c>
      <c r="B67" s="73">
        <f>B65+B66</f>
        <v>42</v>
      </c>
      <c r="C67" s="25">
        <f>C65+C66</f>
        <v>42</v>
      </c>
      <c r="D67" s="54"/>
      <c r="E67" s="75"/>
      <c r="F67" s="75"/>
      <c r="G67" s="75"/>
      <c r="H67" s="75"/>
      <c r="I67" s="75"/>
      <c r="J67" s="75"/>
      <c r="K67" s="54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</row>
    <row r="68" spans="1:23" x14ac:dyDescent="0.3">
      <c r="A68" s="80" t="s">
        <v>31</v>
      </c>
      <c r="B68" s="73">
        <f>SUM(D68:U68)+7</f>
        <v>7</v>
      </c>
      <c r="C68" s="25">
        <f>B69</f>
        <v>37</v>
      </c>
      <c r="D68" s="54"/>
      <c r="E68" s="75"/>
      <c r="F68" s="75"/>
      <c r="G68" s="75"/>
      <c r="H68" s="75"/>
      <c r="I68" s="75"/>
      <c r="J68" s="75"/>
      <c r="K68" s="54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>
        <v>1</v>
      </c>
    </row>
    <row r="69" spans="1:23" ht="17" thickBot="1" x14ac:dyDescent="0.35">
      <c r="A69" s="82" t="s">
        <v>32</v>
      </c>
      <c r="B69" s="73">
        <f>SUM(D69:U69)+37</f>
        <v>37</v>
      </c>
      <c r="C69" s="26">
        <f>B69</f>
        <v>37</v>
      </c>
      <c r="D69" s="79"/>
      <c r="E69" s="78"/>
      <c r="F69" s="78"/>
      <c r="G69" s="78"/>
      <c r="H69" s="78"/>
      <c r="I69" s="78"/>
      <c r="J69" s="78"/>
      <c r="K69" s="79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>
        <v>5</v>
      </c>
    </row>
    <row r="70" spans="1:23" ht="21.1" x14ac:dyDescent="0.35">
      <c r="A70" s="66" t="s">
        <v>520</v>
      </c>
      <c r="B70" s="73"/>
      <c r="C70" s="27"/>
      <c r="D70" s="54"/>
      <c r="E70" s="75"/>
      <c r="F70" s="75"/>
      <c r="G70" s="75"/>
      <c r="H70" s="75"/>
      <c r="I70" s="75"/>
      <c r="J70" s="75"/>
      <c r="K70" s="54"/>
      <c r="L70" s="75" t="s">
        <v>556</v>
      </c>
      <c r="M70" s="75" t="s">
        <v>550</v>
      </c>
      <c r="N70" s="75" t="s">
        <v>551</v>
      </c>
      <c r="O70" s="83">
        <v>13</v>
      </c>
      <c r="P70" s="83">
        <v>13</v>
      </c>
      <c r="Q70" s="83" t="s">
        <v>669</v>
      </c>
      <c r="R70" s="83">
        <v>13</v>
      </c>
      <c r="S70" s="83">
        <v>13</v>
      </c>
      <c r="T70" s="83">
        <v>13</v>
      </c>
      <c r="U70" s="83">
        <v>13</v>
      </c>
      <c r="V70" s="83"/>
      <c r="W70" s="83"/>
    </row>
    <row r="71" spans="1:23" x14ac:dyDescent="0.3">
      <c r="A71" s="72" t="s">
        <v>28</v>
      </c>
      <c r="B71" s="73">
        <f>SUM(D71:U71)</f>
        <v>8</v>
      </c>
      <c r="C71" s="25">
        <f>B71</f>
        <v>8</v>
      </c>
      <c r="D71" s="54"/>
      <c r="E71" s="75"/>
      <c r="F71" s="75"/>
      <c r="G71" s="75"/>
      <c r="H71" s="75"/>
      <c r="I71" s="75"/>
      <c r="J71" s="75"/>
      <c r="K71" s="54"/>
      <c r="L71" s="75"/>
      <c r="M71" s="75">
        <v>1</v>
      </c>
      <c r="N71" s="75"/>
      <c r="O71" s="75">
        <v>1</v>
      </c>
      <c r="P71" s="75">
        <v>1</v>
      </c>
      <c r="Q71" s="75">
        <v>1</v>
      </c>
      <c r="R71" s="75">
        <v>1</v>
      </c>
      <c r="S71" s="75">
        <v>1</v>
      </c>
      <c r="T71" s="75">
        <v>1</v>
      </c>
      <c r="U71" s="75">
        <v>1</v>
      </c>
      <c r="V71" s="75"/>
      <c r="W71" s="75"/>
    </row>
    <row r="72" spans="1:23" x14ac:dyDescent="0.3">
      <c r="A72" s="72" t="s">
        <v>29</v>
      </c>
      <c r="B72" s="73">
        <f>SUM(D72:U72)</f>
        <v>2</v>
      </c>
      <c r="C72" s="25">
        <f>B72</f>
        <v>2</v>
      </c>
      <c r="D72" s="54"/>
      <c r="E72" s="75"/>
      <c r="F72" s="75"/>
      <c r="G72" s="75"/>
      <c r="H72" s="75"/>
      <c r="I72" s="75"/>
      <c r="J72" s="75"/>
      <c r="K72" s="54"/>
      <c r="L72" s="75">
        <v>1</v>
      </c>
      <c r="M72" s="75"/>
      <c r="N72" s="75">
        <v>1</v>
      </c>
      <c r="O72" s="75"/>
      <c r="P72" s="75"/>
      <c r="Q72" s="75"/>
      <c r="R72" s="75"/>
      <c r="S72" s="75"/>
      <c r="T72" s="75"/>
      <c r="U72" s="75"/>
      <c r="V72" s="75"/>
      <c r="W72" s="75"/>
    </row>
    <row r="73" spans="1:23" x14ac:dyDescent="0.3">
      <c r="A73" s="72" t="s">
        <v>30</v>
      </c>
      <c r="B73" s="73">
        <f>B71+B72</f>
        <v>10</v>
      </c>
      <c r="C73" s="25">
        <f>C71+C72</f>
        <v>10</v>
      </c>
      <c r="D73" s="54"/>
      <c r="E73" s="75"/>
      <c r="F73" s="75"/>
      <c r="G73" s="75"/>
      <c r="H73" s="75"/>
      <c r="I73" s="75"/>
      <c r="J73" s="75"/>
      <c r="K73" s="54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</row>
    <row r="74" spans="1:23" x14ac:dyDescent="0.3">
      <c r="A74" s="72" t="s">
        <v>31</v>
      </c>
      <c r="B74" s="73">
        <f>SUM(D74:U74)</f>
        <v>1</v>
      </c>
      <c r="C74" s="25">
        <f>B75</f>
        <v>5</v>
      </c>
      <c r="D74" s="54"/>
      <c r="E74" s="75"/>
      <c r="F74" s="75"/>
      <c r="G74" s="75"/>
      <c r="H74" s="75"/>
      <c r="I74" s="75"/>
      <c r="J74" s="75"/>
      <c r="K74" s="54"/>
      <c r="L74" s="75"/>
      <c r="M74" s="75"/>
      <c r="N74" s="75"/>
      <c r="O74" s="75"/>
      <c r="P74" s="75"/>
      <c r="Q74" s="75"/>
      <c r="R74" s="75"/>
      <c r="S74" s="75"/>
      <c r="T74" s="75">
        <v>1</v>
      </c>
      <c r="U74" s="75"/>
      <c r="V74" s="75"/>
      <c r="W74" s="75"/>
    </row>
    <row r="75" spans="1:23" ht="17" thickBot="1" x14ac:dyDescent="0.35">
      <c r="A75" s="76" t="s">
        <v>32</v>
      </c>
      <c r="B75" s="73">
        <f>SUM(D75:U75)</f>
        <v>5</v>
      </c>
      <c r="C75" s="26">
        <f>B75</f>
        <v>5</v>
      </c>
      <c r="D75" s="79"/>
      <c r="E75" s="78"/>
      <c r="F75" s="78"/>
      <c r="G75" s="78"/>
      <c r="H75" s="78"/>
      <c r="I75" s="78"/>
      <c r="J75" s="78"/>
      <c r="K75" s="79"/>
      <c r="L75" s="78"/>
      <c r="M75" s="78"/>
      <c r="N75" s="78"/>
      <c r="O75" s="78"/>
      <c r="P75" s="78"/>
      <c r="Q75" s="78"/>
      <c r="R75" s="78"/>
      <c r="S75" s="78"/>
      <c r="T75" s="78">
        <v>5</v>
      </c>
      <c r="U75" s="78"/>
      <c r="V75" s="78"/>
      <c r="W75" s="78"/>
    </row>
    <row r="76" spans="1:23" ht="21.1" x14ac:dyDescent="0.35">
      <c r="A76" s="48" t="s">
        <v>348</v>
      </c>
      <c r="B76" s="73"/>
      <c r="C76" s="27"/>
      <c r="D76" s="54"/>
      <c r="E76" s="75"/>
      <c r="F76" s="75"/>
      <c r="G76" s="75"/>
      <c r="H76" s="75"/>
      <c r="I76" s="75"/>
      <c r="J76" s="75"/>
      <c r="K76" s="54"/>
      <c r="L76" s="75"/>
      <c r="M76" s="75"/>
      <c r="N76" s="75"/>
      <c r="O76" s="75" t="s">
        <v>551</v>
      </c>
      <c r="P76" s="75" t="s">
        <v>549</v>
      </c>
      <c r="Q76" s="75"/>
      <c r="R76" s="75"/>
      <c r="S76" s="75"/>
      <c r="T76" s="75"/>
      <c r="U76" s="75"/>
      <c r="V76" s="75"/>
      <c r="W76" s="75"/>
    </row>
    <row r="77" spans="1:23" x14ac:dyDescent="0.3">
      <c r="A77" s="80" t="s">
        <v>28</v>
      </c>
      <c r="B77" s="73">
        <f>SUM(D77:U77)+7</f>
        <v>8</v>
      </c>
      <c r="C77" s="25">
        <f>B77</f>
        <v>8</v>
      </c>
      <c r="D77" s="54"/>
      <c r="E77" s="75"/>
      <c r="F77" s="75"/>
      <c r="G77" s="75"/>
      <c r="H77" s="75"/>
      <c r="I77" s="75"/>
      <c r="J77" s="75"/>
      <c r="K77" s="54"/>
      <c r="L77" s="75"/>
      <c r="M77" s="75"/>
      <c r="N77" s="75"/>
      <c r="O77" s="75"/>
      <c r="P77" s="75">
        <v>1</v>
      </c>
      <c r="Q77" s="75"/>
      <c r="R77" s="75"/>
      <c r="S77" s="75"/>
      <c r="T77" s="75"/>
      <c r="U77" s="75"/>
      <c r="V77" s="75"/>
      <c r="W77" s="75"/>
    </row>
    <row r="78" spans="1:23" x14ac:dyDescent="0.3">
      <c r="A78" s="80" t="s">
        <v>29</v>
      </c>
      <c r="B78" s="73">
        <f>SUM(D78:U78)+11</f>
        <v>12</v>
      </c>
      <c r="C78" s="25">
        <f>B78</f>
        <v>12</v>
      </c>
      <c r="D78" s="54"/>
      <c r="E78" s="75"/>
      <c r="F78" s="75"/>
      <c r="G78" s="75"/>
      <c r="H78" s="75"/>
      <c r="I78" s="75"/>
      <c r="J78" s="75"/>
      <c r="K78" s="54"/>
      <c r="L78" s="75"/>
      <c r="M78" s="75"/>
      <c r="N78" s="75"/>
      <c r="O78" s="75">
        <v>1</v>
      </c>
      <c r="P78" s="75"/>
      <c r="Q78" s="75"/>
      <c r="R78" s="75"/>
      <c r="S78" s="75"/>
      <c r="T78" s="75"/>
      <c r="U78" s="75"/>
      <c r="V78" s="75"/>
      <c r="W78" s="75"/>
    </row>
    <row r="79" spans="1:23" x14ac:dyDescent="0.3">
      <c r="A79" s="80" t="s">
        <v>30</v>
      </c>
      <c r="B79" s="73">
        <f>B77+B78</f>
        <v>20</v>
      </c>
      <c r="C79" s="25">
        <f>C77+C78</f>
        <v>20</v>
      </c>
      <c r="D79" s="54"/>
      <c r="E79" s="75"/>
      <c r="F79" s="75"/>
      <c r="G79" s="75"/>
      <c r="H79" s="75"/>
      <c r="I79" s="75"/>
      <c r="J79" s="75"/>
      <c r="K79" s="54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</row>
    <row r="80" spans="1:23" x14ac:dyDescent="0.3">
      <c r="A80" s="80" t="s">
        <v>31</v>
      </c>
      <c r="B80" s="73">
        <f>SUM(D80:U80)+3</f>
        <v>3</v>
      </c>
      <c r="C80" s="25">
        <f>B81</f>
        <v>15</v>
      </c>
      <c r="D80" s="54"/>
      <c r="E80" s="75"/>
      <c r="F80" s="75"/>
      <c r="G80" s="75"/>
      <c r="H80" s="75"/>
      <c r="I80" s="75"/>
      <c r="J80" s="75"/>
      <c r="K80" s="54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</row>
    <row r="81" spans="1:23" ht="17" thickBot="1" x14ac:dyDescent="0.35">
      <c r="A81" s="82" t="s">
        <v>32</v>
      </c>
      <c r="B81" s="73">
        <f>SUM(D81:U81)+15</f>
        <v>15</v>
      </c>
      <c r="C81" s="26">
        <f>B81</f>
        <v>15</v>
      </c>
      <c r="D81" s="79"/>
      <c r="E81" s="78"/>
      <c r="F81" s="78"/>
      <c r="G81" s="78"/>
      <c r="H81" s="78"/>
      <c r="I81" s="78"/>
      <c r="J81" s="78"/>
      <c r="K81" s="79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</row>
    <row r="82" spans="1:23" ht="21.1" x14ac:dyDescent="0.35">
      <c r="A82" s="48" t="s">
        <v>349</v>
      </c>
      <c r="B82" s="73"/>
      <c r="C82" s="27"/>
      <c r="D82" s="54"/>
      <c r="E82" s="75"/>
      <c r="F82" s="75" t="s">
        <v>551</v>
      </c>
      <c r="G82" s="75" t="s">
        <v>551</v>
      </c>
      <c r="H82" s="75">
        <v>10</v>
      </c>
      <c r="I82" s="75">
        <v>10</v>
      </c>
      <c r="J82" s="75" t="s">
        <v>594</v>
      </c>
      <c r="K82" s="54"/>
      <c r="L82" s="75">
        <v>10</v>
      </c>
      <c r="M82" s="75">
        <v>10</v>
      </c>
      <c r="N82" s="75">
        <v>10</v>
      </c>
      <c r="O82" s="83">
        <v>10</v>
      </c>
      <c r="P82" s="83">
        <v>10</v>
      </c>
      <c r="Q82" s="83" t="s">
        <v>594</v>
      </c>
      <c r="R82" s="83">
        <v>10</v>
      </c>
      <c r="S82" s="75">
        <v>10</v>
      </c>
      <c r="T82" s="83">
        <v>10</v>
      </c>
      <c r="U82" s="83" t="s">
        <v>594</v>
      </c>
      <c r="V82" s="83">
        <v>10</v>
      </c>
      <c r="W82" s="83">
        <v>10</v>
      </c>
    </row>
    <row r="83" spans="1:23" x14ac:dyDescent="0.3">
      <c r="A83" s="80" t="s">
        <v>28</v>
      </c>
      <c r="B83" s="73">
        <f>SUM(D83:U83)+31</f>
        <v>44</v>
      </c>
      <c r="C83" s="25">
        <f>B83</f>
        <v>44</v>
      </c>
      <c r="D83" s="54"/>
      <c r="E83" s="75"/>
      <c r="F83" s="75"/>
      <c r="G83" s="75"/>
      <c r="H83" s="75">
        <v>1</v>
      </c>
      <c r="I83" s="75">
        <v>1</v>
      </c>
      <c r="J83" s="75">
        <v>1</v>
      </c>
      <c r="K83" s="54"/>
      <c r="L83" s="75">
        <v>1</v>
      </c>
      <c r="M83" s="75">
        <v>1</v>
      </c>
      <c r="N83" s="75">
        <v>1</v>
      </c>
      <c r="O83" s="75">
        <v>1</v>
      </c>
      <c r="P83" s="75">
        <v>1</v>
      </c>
      <c r="Q83" s="75">
        <v>1</v>
      </c>
      <c r="R83" s="75">
        <v>1</v>
      </c>
      <c r="S83" s="75">
        <v>1</v>
      </c>
      <c r="T83" s="75">
        <v>1</v>
      </c>
      <c r="U83" s="75">
        <v>1</v>
      </c>
      <c r="V83" s="75">
        <v>1</v>
      </c>
      <c r="W83" s="75">
        <v>1</v>
      </c>
    </row>
    <row r="84" spans="1:23" x14ac:dyDescent="0.3">
      <c r="A84" s="80" t="s">
        <v>29</v>
      </c>
      <c r="B84" s="73">
        <f>SUM(D84:U84)+1</f>
        <v>3</v>
      </c>
      <c r="C84" s="25">
        <f t="shared" ref="C84:C86" si="0">B84</f>
        <v>3</v>
      </c>
      <c r="D84" s="54"/>
      <c r="E84" s="75"/>
      <c r="F84" s="75">
        <v>1</v>
      </c>
      <c r="G84" s="75">
        <v>1</v>
      </c>
      <c r="H84" s="75"/>
      <c r="I84" s="75"/>
      <c r="J84" s="75"/>
      <c r="K84" s="54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</row>
    <row r="85" spans="1:23" x14ac:dyDescent="0.3">
      <c r="A85" s="80" t="s">
        <v>30</v>
      </c>
      <c r="B85" s="73">
        <f>B83+B84</f>
        <v>47</v>
      </c>
      <c r="C85" s="25">
        <f t="shared" si="0"/>
        <v>47</v>
      </c>
      <c r="D85" s="54"/>
      <c r="E85" s="75"/>
      <c r="F85" s="75"/>
      <c r="G85" s="75"/>
      <c r="H85" s="75"/>
      <c r="I85" s="75"/>
      <c r="J85" s="75"/>
      <c r="K85" s="54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</row>
    <row r="86" spans="1:23" x14ac:dyDescent="0.3">
      <c r="A86" s="80" t="s">
        <v>31</v>
      </c>
      <c r="B86" s="73">
        <f>SUM(D86:U86)+5</f>
        <v>12</v>
      </c>
      <c r="C86" s="25">
        <f t="shared" si="0"/>
        <v>12</v>
      </c>
      <c r="D86" s="54"/>
      <c r="E86" s="75"/>
      <c r="F86" s="75"/>
      <c r="G86" s="75">
        <v>1</v>
      </c>
      <c r="H86" s="75"/>
      <c r="I86" s="75">
        <v>2</v>
      </c>
      <c r="J86" s="75"/>
      <c r="K86" s="54"/>
      <c r="L86" s="75"/>
      <c r="M86" s="75"/>
      <c r="N86" s="75"/>
      <c r="O86" s="75"/>
      <c r="P86" s="75"/>
      <c r="Q86" s="75">
        <v>1</v>
      </c>
      <c r="R86" s="75">
        <v>1</v>
      </c>
      <c r="S86" s="75">
        <v>1</v>
      </c>
      <c r="T86" s="75"/>
      <c r="U86" s="75">
        <v>1</v>
      </c>
      <c r="V86" s="75"/>
      <c r="W86" s="75"/>
    </row>
    <row r="87" spans="1:23" x14ac:dyDescent="0.3">
      <c r="A87" s="80" t="s">
        <v>40</v>
      </c>
      <c r="B87" s="73"/>
      <c r="C87" s="27"/>
      <c r="D87" s="54"/>
      <c r="E87" s="75"/>
      <c r="F87" s="75">
        <v>4</v>
      </c>
      <c r="G87" s="75">
        <v>1</v>
      </c>
      <c r="H87" s="75">
        <v>1</v>
      </c>
      <c r="I87" s="75">
        <v>1</v>
      </c>
      <c r="J87" s="75">
        <v>3</v>
      </c>
      <c r="K87" s="54"/>
      <c r="L87" s="75"/>
      <c r="M87" s="75"/>
      <c r="N87" s="75">
        <v>1</v>
      </c>
      <c r="O87" s="75"/>
      <c r="P87" s="75">
        <v>1</v>
      </c>
      <c r="Q87" s="75"/>
      <c r="R87" s="75">
        <v>1</v>
      </c>
      <c r="S87" s="75">
        <v>3</v>
      </c>
      <c r="T87" s="75">
        <v>1</v>
      </c>
      <c r="U87" s="75">
        <v>6</v>
      </c>
      <c r="V87" s="75">
        <v>3</v>
      </c>
      <c r="W87" s="75">
        <v>2</v>
      </c>
    </row>
    <row r="88" spans="1:23" x14ac:dyDescent="0.3">
      <c r="A88" s="80" t="s">
        <v>85</v>
      </c>
      <c r="B88" s="73"/>
      <c r="C88" s="27"/>
      <c r="D88" s="54"/>
      <c r="E88" s="75"/>
      <c r="F88" s="75">
        <v>6</v>
      </c>
      <c r="G88" s="75">
        <v>2</v>
      </c>
      <c r="H88" s="75">
        <v>2</v>
      </c>
      <c r="I88" s="75">
        <v>1</v>
      </c>
      <c r="J88" s="75">
        <v>4</v>
      </c>
      <c r="K88" s="54"/>
      <c r="L88" s="75"/>
      <c r="M88" s="75"/>
      <c r="N88" s="75">
        <v>1</v>
      </c>
      <c r="O88" s="75"/>
      <c r="P88" s="75">
        <v>2</v>
      </c>
      <c r="Q88" s="75"/>
      <c r="R88" s="75">
        <v>2</v>
      </c>
      <c r="S88" s="75">
        <v>5</v>
      </c>
      <c r="T88" s="75">
        <v>3</v>
      </c>
      <c r="U88" s="75">
        <v>6</v>
      </c>
      <c r="V88" s="75">
        <v>3</v>
      </c>
      <c r="W88" s="75">
        <v>3</v>
      </c>
    </row>
    <row r="89" spans="1:23" ht="17" thickBot="1" x14ac:dyDescent="0.35">
      <c r="A89" s="82" t="s">
        <v>32</v>
      </c>
      <c r="B89" s="73">
        <f>SUM(D89:U89)+233</f>
        <v>318</v>
      </c>
      <c r="C89" s="26">
        <f>B89</f>
        <v>318</v>
      </c>
      <c r="D89" s="79"/>
      <c r="E89" s="78"/>
      <c r="F89" s="78">
        <v>9</v>
      </c>
      <c r="G89" s="78">
        <v>7</v>
      </c>
      <c r="H89" s="78">
        <v>2</v>
      </c>
      <c r="I89" s="78">
        <v>13</v>
      </c>
      <c r="J89" s="78">
        <v>6</v>
      </c>
      <c r="K89" s="79"/>
      <c r="L89" s="78"/>
      <c r="M89" s="78"/>
      <c r="N89" s="78">
        <v>3</v>
      </c>
      <c r="O89" s="78"/>
      <c r="P89" s="78">
        <v>2</v>
      </c>
      <c r="Q89" s="78">
        <v>5</v>
      </c>
      <c r="R89" s="78">
        <v>7</v>
      </c>
      <c r="S89" s="78">
        <v>11</v>
      </c>
      <c r="T89" s="78">
        <v>2</v>
      </c>
      <c r="U89" s="78">
        <v>18</v>
      </c>
      <c r="V89" s="78">
        <v>7</v>
      </c>
      <c r="W89" s="78">
        <v>4</v>
      </c>
    </row>
    <row r="90" spans="1:23" ht="21.1" x14ac:dyDescent="0.35">
      <c r="A90" s="66" t="s">
        <v>521</v>
      </c>
      <c r="B90" s="73"/>
      <c r="C90" s="27"/>
      <c r="D90" s="54"/>
      <c r="E90" s="75" t="s">
        <v>561</v>
      </c>
      <c r="F90" s="75" t="s">
        <v>594</v>
      </c>
      <c r="G90" s="75">
        <v>10</v>
      </c>
      <c r="H90" s="75" t="s">
        <v>549</v>
      </c>
      <c r="I90" s="75" t="s">
        <v>549</v>
      </c>
      <c r="J90" s="75"/>
      <c r="K90" s="54"/>
      <c r="L90" s="75" t="s">
        <v>549</v>
      </c>
      <c r="M90" s="75" t="s">
        <v>549</v>
      </c>
      <c r="N90" s="75" t="s">
        <v>549</v>
      </c>
      <c r="O90" s="83">
        <v>12</v>
      </c>
      <c r="P90" s="83"/>
      <c r="Q90" s="83">
        <v>12</v>
      </c>
      <c r="R90" s="83" t="s">
        <v>549</v>
      </c>
      <c r="S90" s="83"/>
      <c r="T90" s="83"/>
      <c r="U90" s="83" t="s">
        <v>551</v>
      </c>
      <c r="V90" s="83" t="s">
        <v>551</v>
      </c>
      <c r="W90" s="83"/>
    </row>
    <row r="91" spans="1:23" x14ac:dyDescent="0.3">
      <c r="A91" s="72" t="s">
        <v>28</v>
      </c>
      <c r="B91" s="73">
        <f>SUM(D91:U91)</f>
        <v>11</v>
      </c>
      <c r="C91" s="25">
        <f>B91</f>
        <v>11</v>
      </c>
      <c r="D91" s="54"/>
      <c r="E91" s="75">
        <v>1</v>
      </c>
      <c r="F91" s="75">
        <v>1</v>
      </c>
      <c r="G91" s="75">
        <v>1</v>
      </c>
      <c r="H91" s="75">
        <v>1</v>
      </c>
      <c r="I91" s="75">
        <v>1</v>
      </c>
      <c r="J91" s="75"/>
      <c r="K91" s="54"/>
      <c r="L91" s="75">
        <v>1</v>
      </c>
      <c r="M91" s="75">
        <v>1</v>
      </c>
      <c r="N91" s="75">
        <v>1</v>
      </c>
      <c r="O91" s="75">
        <v>1</v>
      </c>
      <c r="P91" s="75"/>
      <c r="Q91" s="75">
        <v>1</v>
      </c>
      <c r="R91" s="75">
        <v>1</v>
      </c>
      <c r="S91" s="75"/>
      <c r="T91" s="75"/>
      <c r="U91" s="75"/>
      <c r="V91" s="75"/>
      <c r="W91" s="75"/>
    </row>
    <row r="92" spans="1:23" x14ac:dyDescent="0.3">
      <c r="A92" s="72" t="s">
        <v>29</v>
      </c>
      <c r="B92" s="73">
        <f>SUM(D92:U92)</f>
        <v>1</v>
      </c>
      <c r="C92" s="25">
        <f>B92</f>
        <v>1</v>
      </c>
      <c r="D92" s="54"/>
      <c r="E92" s="75"/>
      <c r="F92" s="75"/>
      <c r="G92" s="75"/>
      <c r="H92" s="75"/>
      <c r="I92" s="75"/>
      <c r="J92" s="75"/>
      <c r="K92" s="54"/>
      <c r="L92" s="75"/>
      <c r="M92" s="75"/>
      <c r="N92" s="75"/>
      <c r="O92" s="75"/>
      <c r="P92" s="75"/>
      <c r="Q92" s="75"/>
      <c r="R92" s="75"/>
      <c r="S92" s="75"/>
      <c r="T92" s="75"/>
      <c r="U92" s="75">
        <v>1</v>
      </c>
      <c r="V92" s="75">
        <v>1</v>
      </c>
      <c r="W92" s="75"/>
    </row>
    <row r="93" spans="1:23" x14ac:dyDescent="0.3">
      <c r="A93" s="72" t="s">
        <v>30</v>
      </c>
      <c r="B93" s="73">
        <f>B91+B92</f>
        <v>12</v>
      </c>
      <c r="C93" s="25">
        <f>C91+C92</f>
        <v>12</v>
      </c>
      <c r="D93" s="54"/>
      <c r="E93" s="75"/>
      <c r="F93" s="75"/>
      <c r="G93" s="75"/>
      <c r="H93" s="75"/>
      <c r="I93" s="75"/>
      <c r="J93" s="75"/>
      <c r="K93" s="54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</row>
    <row r="94" spans="1:23" x14ac:dyDescent="0.3">
      <c r="A94" s="72" t="s">
        <v>31</v>
      </c>
      <c r="B94" s="73">
        <f>SUM(D94:U94)</f>
        <v>1</v>
      </c>
      <c r="C94" s="25">
        <f>B97</f>
        <v>89</v>
      </c>
      <c r="D94" s="54"/>
      <c r="E94" s="75"/>
      <c r="F94" s="75"/>
      <c r="G94" s="75"/>
      <c r="H94" s="75"/>
      <c r="I94" s="75"/>
      <c r="J94" s="75"/>
      <c r="K94" s="54"/>
      <c r="L94" s="75"/>
      <c r="M94" s="75"/>
      <c r="N94" s="75"/>
      <c r="O94" s="75">
        <v>1</v>
      </c>
      <c r="P94" s="75"/>
      <c r="Q94" s="75"/>
      <c r="R94" s="75"/>
      <c r="S94" s="75"/>
      <c r="T94" s="75"/>
      <c r="U94" s="75"/>
      <c r="V94" s="75"/>
      <c r="W94" s="75"/>
    </row>
    <row r="95" spans="1:23" x14ac:dyDescent="0.3">
      <c r="A95" s="80" t="s">
        <v>40</v>
      </c>
      <c r="B95" s="73"/>
      <c r="C95" s="27"/>
      <c r="D95" s="54"/>
      <c r="E95" s="75">
        <v>7</v>
      </c>
      <c r="F95" s="75">
        <v>2</v>
      </c>
      <c r="G95" s="75">
        <v>0</v>
      </c>
      <c r="H95" s="75">
        <v>4</v>
      </c>
      <c r="I95" s="75">
        <v>5</v>
      </c>
      <c r="J95" s="75"/>
      <c r="K95" s="54"/>
      <c r="L95" s="75">
        <v>6</v>
      </c>
      <c r="M95" s="75">
        <v>3</v>
      </c>
      <c r="N95" s="75">
        <v>4</v>
      </c>
      <c r="O95" s="75">
        <v>3</v>
      </c>
      <c r="P95" s="75"/>
      <c r="Q95" s="75">
        <v>2</v>
      </c>
      <c r="R95" s="75"/>
      <c r="S95" s="75"/>
      <c r="T95" s="75"/>
      <c r="U95" s="75">
        <v>2</v>
      </c>
      <c r="V95" s="75">
        <v>2</v>
      </c>
      <c r="W95" s="75"/>
    </row>
    <row r="96" spans="1:23" x14ac:dyDescent="0.3">
      <c r="A96" s="80" t="s">
        <v>85</v>
      </c>
      <c r="B96" s="73"/>
      <c r="C96" s="27"/>
      <c r="D96" s="54"/>
      <c r="E96" s="75">
        <v>7</v>
      </c>
      <c r="F96" s="75">
        <v>2</v>
      </c>
      <c r="G96" s="75">
        <v>1</v>
      </c>
      <c r="H96" s="75">
        <v>5</v>
      </c>
      <c r="I96" s="75">
        <v>5</v>
      </c>
      <c r="J96" s="75"/>
      <c r="K96" s="54"/>
      <c r="L96" s="75">
        <v>6</v>
      </c>
      <c r="M96" s="75">
        <v>5</v>
      </c>
      <c r="N96" s="75">
        <v>6</v>
      </c>
      <c r="O96" s="75">
        <v>5</v>
      </c>
      <c r="P96" s="75"/>
      <c r="Q96" s="75">
        <v>4</v>
      </c>
      <c r="R96" s="75"/>
      <c r="S96" s="75"/>
      <c r="T96" s="75"/>
      <c r="U96" s="75">
        <v>2</v>
      </c>
      <c r="V96" s="75">
        <v>2</v>
      </c>
      <c r="W96" s="75"/>
    </row>
    <row r="97" spans="1:23" ht="17" thickBot="1" x14ac:dyDescent="0.35">
      <c r="A97" s="76" t="s">
        <v>32</v>
      </c>
      <c r="B97" s="73">
        <f>SUM(D97:U97)</f>
        <v>89</v>
      </c>
      <c r="C97" s="26">
        <f>B97</f>
        <v>89</v>
      </c>
      <c r="D97" s="79"/>
      <c r="E97" s="78">
        <v>15</v>
      </c>
      <c r="F97" s="78">
        <v>4</v>
      </c>
      <c r="G97" s="78">
        <v>0</v>
      </c>
      <c r="H97" s="78">
        <v>9</v>
      </c>
      <c r="I97" s="78">
        <v>12</v>
      </c>
      <c r="J97" s="78"/>
      <c r="K97" s="79"/>
      <c r="L97" s="78">
        <v>13</v>
      </c>
      <c r="M97" s="78">
        <v>6</v>
      </c>
      <c r="N97" s="78">
        <v>8</v>
      </c>
      <c r="O97" s="78">
        <v>13</v>
      </c>
      <c r="P97" s="78"/>
      <c r="Q97" s="78">
        <v>4</v>
      </c>
      <c r="R97" s="78"/>
      <c r="S97" s="78"/>
      <c r="T97" s="78"/>
      <c r="U97" s="78">
        <v>5</v>
      </c>
      <c r="V97" s="78">
        <v>6</v>
      </c>
      <c r="W97" s="78"/>
    </row>
    <row r="98" spans="1:23" ht="21.1" x14ac:dyDescent="0.35">
      <c r="A98" s="66" t="s">
        <v>351</v>
      </c>
      <c r="B98" s="73"/>
      <c r="C98" s="27"/>
      <c r="D98" s="54"/>
      <c r="E98" s="75" t="s">
        <v>607</v>
      </c>
      <c r="F98" s="75" t="s">
        <v>548</v>
      </c>
      <c r="G98" s="75" t="s">
        <v>551</v>
      </c>
      <c r="H98" s="75" t="s">
        <v>551</v>
      </c>
      <c r="I98" s="75" t="s">
        <v>551</v>
      </c>
      <c r="J98" s="75"/>
      <c r="K98" s="54"/>
      <c r="L98" s="75"/>
      <c r="M98" s="75" t="s">
        <v>551</v>
      </c>
      <c r="N98" s="75" t="s">
        <v>548</v>
      </c>
      <c r="O98" s="75" t="s">
        <v>551</v>
      </c>
      <c r="P98" s="75">
        <v>9</v>
      </c>
      <c r="Q98" s="75" t="s">
        <v>551</v>
      </c>
      <c r="R98" s="75" t="s">
        <v>551</v>
      </c>
      <c r="S98" s="75" t="s">
        <v>551</v>
      </c>
      <c r="T98" s="75" t="s">
        <v>551</v>
      </c>
      <c r="U98" s="75" t="s">
        <v>551</v>
      </c>
      <c r="V98" s="75" t="s">
        <v>551</v>
      </c>
      <c r="W98" s="75" t="s">
        <v>551</v>
      </c>
    </row>
    <row r="99" spans="1:23" x14ac:dyDescent="0.3">
      <c r="A99" s="72" t="s">
        <v>28</v>
      </c>
      <c r="B99" s="73">
        <f>SUM(D99:U99)</f>
        <v>4</v>
      </c>
      <c r="C99" s="25">
        <f>B99</f>
        <v>4</v>
      </c>
      <c r="D99" s="54"/>
      <c r="E99" s="75">
        <v>1</v>
      </c>
      <c r="F99" s="75">
        <v>1</v>
      </c>
      <c r="G99" s="75"/>
      <c r="H99" s="75"/>
      <c r="I99" s="75"/>
      <c r="J99" s="75"/>
      <c r="K99" s="54"/>
      <c r="L99" s="75"/>
      <c r="M99" s="75"/>
      <c r="N99" s="75">
        <v>1</v>
      </c>
      <c r="O99" s="75"/>
      <c r="P99" s="75">
        <v>1</v>
      </c>
      <c r="Q99" s="75"/>
      <c r="R99" s="75"/>
      <c r="S99" s="75"/>
      <c r="T99" s="75"/>
      <c r="U99" s="75"/>
      <c r="V99" s="75"/>
      <c r="W99" s="75"/>
    </row>
    <row r="100" spans="1:23" x14ac:dyDescent="0.3">
      <c r="A100" s="72" t="s">
        <v>29</v>
      </c>
      <c r="B100" s="73">
        <f>SUM(D100:U100)</f>
        <v>10</v>
      </c>
      <c r="C100" s="25">
        <f>B100</f>
        <v>10</v>
      </c>
      <c r="D100" s="54"/>
      <c r="E100" s="75"/>
      <c r="F100" s="75"/>
      <c r="G100" s="75">
        <v>1</v>
      </c>
      <c r="H100" s="75">
        <v>1</v>
      </c>
      <c r="I100" s="75">
        <v>1</v>
      </c>
      <c r="J100" s="75"/>
      <c r="K100" s="54"/>
      <c r="L100" s="75"/>
      <c r="M100" s="75">
        <v>1</v>
      </c>
      <c r="N100" s="75"/>
      <c r="O100" s="75">
        <v>1</v>
      </c>
      <c r="P100" s="75"/>
      <c r="Q100" s="75">
        <v>1</v>
      </c>
      <c r="R100" s="75">
        <v>1</v>
      </c>
      <c r="S100" s="75">
        <v>1</v>
      </c>
      <c r="T100" s="75">
        <v>1</v>
      </c>
      <c r="U100" s="75">
        <v>1</v>
      </c>
      <c r="V100" s="75">
        <v>1</v>
      </c>
      <c r="W100" s="75">
        <v>1</v>
      </c>
    </row>
    <row r="101" spans="1:23" x14ac:dyDescent="0.3">
      <c r="A101" s="72" t="s">
        <v>30</v>
      </c>
      <c r="B101" s="73">
        <f>B99+B100</f>
        <v>14</v>
      </c>
      <c r="C101" s="25">
        <f>C99+C100</f>
        <v>14</v>
      </c>
      <c r="D101" s="54"/>
      <c r="E101" s="75"/>
      <c r="F101" s="75"/>
      <c r="G101" s="75"/>
      <c r="H101" s="75"/>
      <c r="I101" s="75"/>
      <c r="J101" s="75"/>
      <c r="K101" s="54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</row>
    <row r="102" spans="1:23" x14ac:dyDescent="0.3">
      <c r="A102" s="72" t="s">
        <v>31</v>
      </c>
      <c r="B102" s="73">
        <f>SUM(D102:U102)</f>
        <v>1</v>
      </c>
      <c r="C102" s="25">
        <f>B103</f>
        <v>5</v>
      </c>
      <c r="D102" s="54"/>
      <c r="E102" s="75"/>
      <c r="F102" s="75"/>
      <c r="G102" s="75"/>
      <c r="H102" s="75"/>
      <c r="I102" s="75"/>
      <c r="J102" s="75"/>
      <c r="K102" s="54"/>
      <c r="L102" s="75"/>
      <c r="M102" s="75"/>
      <c r="N102" s="75"/>
      <c r="O102" s="75">
        <v>1</v>
      </c>
      <c r="P102" s="75"/>
      <c r="Q102" s="75"/>
      <c r="R102" s="75"/>
      <c r="S102" s="75"/>
      <c r="T102" s="75"/>
      <c r="U102" s="75"/>
      <c r="V102" s="75"/>
      <c r="W102" s="75"/>
    </row>
    <row r="103" spans="1:23" ht="17" thickBot="1" x14ac:dyDescent="0.35">
      <c r="A103" s="76" t="s">
        <v>32</v>
      </c>
      <c r="B103" s="73">
        <f>SUM(D103:U103)</f>
        <v>5</v>
      </c>
      <c r="C103" s="26">
        <f>B103</f>
        <v>5</v>
      </c>
      <c r="D103" s="79"/>
      <c r="E103" s="78"/>
      <c r="F103" s="78"/>
      <c r="G103" s="78"/>
      <c r="H103" s="78"/>
      <c r="I103" s="78"/>
      <c r="J103" s="78"/>
      <c r="K103" s="79"/>
      <c r="L103" s="78"/>
      <c r="M103" s="78"/>
      <c r="N103" s="78"/>
      <c r="O103" s="78">
        <v>5</v>
      </c>
      <c r="P103" s="78"/>
      <c r="Q103" s="78"/>
      <c r="R103" s="78"/>
      <c r="S103" s="78"/>
      <c r="T103" s="78"/>
      <c r="U103" s="78"/>
      <c r="V103" s="78"/>
      <c r="W103" s="78"/>
    </row>
    <row r="104" spans="1:23" ht="21.1" x14ac:dyDescent="0.35">
      <c r="A104" s="66" t="s">
        <v>352</v>
      </c>
      <c r="B104" s="73"/>
      <c r="C104" s="27"/>
      <c r="D104" s="54"/>
      <c r="E104" s="75" t="s">
        <v>551</v>
      </c>
      <c r="F104" s="75" t="s">
        <v>551</v>
      </c>
      <c r="G104" s="75" t="s">
        <v>548</v>
      </c>
      <c r="H104" s="75" t="s">
        <v>548</v>
      </c>
      <c r="I104" s="75" t="s">
        <v>548</v>
      </c>
      <c r="J104" s="75">
        <v>9</v>
      </c>
      <c r="K104" s="54"/>
      <c r="L104" s="75" t="s">
        <v>548</v>
      </c>
      <c r="M104" s="75" t="s">
        <v>548</v>
      </c>
      <c r="N104" s="75" t="s">
        <v>551</v>
      </c>
      <c r="O104" s="75" t="s">
        <v>548</v>
      </c>
      <c r="P104" s="75">
        <v>15</v>
      </c>
      <c r="Q104" s="75" t="s">
        <v>548</v>
      </c>
      <c r="R104" s="75" t="s">
        <v>548</v>
      </c>
      <c r="S104" s="75">
        <v>9</v>
      </c>
      <c r="T104" s="75" t="s">
        <v>548</v>
      </c>
      <c r="U104" s="75" t="s">
        <v>548</v>
      </c>
      <c r="V104" s="75" t="s">
        <v>548</v>
      </c>
      <c r="W104" s="75" t="s">
        <v>548</v>
      </c>
    </row>
    <row r="105" spans="1:23" x14ac:dyDescent="0.3">
      <c r="A105" s="72" t="s">
        <v>28</v>
      </c>
      <c r="B105" s="73">
        <f>SUM(D105:U105)+16</f>
        <v>29</v>
      </c>
      <c r="C105" s="25">
        <f>B105</f>
        <v>29</v>
      </c>
      <c r="D105" s="54"/>
      <c r="E105" s="75"/>
      <c r="F105" s="75"/>
      <c r="G105" s="75">
        <v>1</v>
      </c>
      <c r="H105" s="75">
        <v>1</v>
      </c>
      <c r="I105" s="75">
        <v>1</v>
      </c>
      <c r="J105" s="75">
        <v>1</v>
      </c>
      <c r="K105" s="54"/>
      <c r="L105" s="75">
        <v>1</v>
      </c>
      <c r="M105" s="75">
        <v>1</v>
      </c>
      <c r="N105" s="75"/>
      <c r="O105" s="75">
        <v>1</v>
      </c>
      <c r="P105" s="75">
        <v>1</v>
      </c>
      <c r="Q105" s="75">
        <v>1</v>
      </c>
      <c r="R105" s="75">
        <v>1</v>
      </c>
      <c r="S105" s="75">
        <v>1</v>
      </c>
      <c r="T105" s="75">
        <v>1</v>
      </c>
      <c r="U105" s="75">
        <v>1</v>
      </c>
      <c r="V105" s="75">
        <v>1</v>
      </c>
      <c r="W105" s="75">
        <v>1</v>
      </c>
    </row>
    <row r="106" spans="1:23" x14ac:dyDescent="0.3">
      <c r="A106" s="72" t="s">
        <v>29</v>
      </c>
      <c r="B106" s="73">
        <f>SUM(D106:U106)+18</f>
        <v>21</v>
      </c>
      <c r="C106" s="25">
        <f>B106</f>
        <v>21</v>
      </c>
      <c r="D106" s="54"/>
      <c r="E106" s="75">
        <v>1</v>
      </c>
      <c r="F106" s="75">
        <v>1</v>
      </c>
      <c r="G106" s="75"/>
      <c r="H106" s="75"/>
      <c r="I106" s="75"/>
      <c r="J106" s="75"/>
      <c r="K106" s="54"/>
      <c r="L106" s="75"/>
      <c r="M106" s="75"/>
      <c r="N106" s="75">
        <v>1</v>
      </c>
      <c r="O106" s="75"/>
      <c r="P106" s="75"/>
      <c r="Q106" s="75"/>
      <c r="R106" s="75"/>
      <c r="S106" s="75"/>
      <c r="T106" s="75"/>
      <c r="U106" s="75"/>
      <c r="V106" s="75"/>
      <c r="W106" s="75"/>
    </row>
    <row r="107" spans="1:23" x14ac:dyDescent="0.3">
      <c r="A107" s="72" t="s">
        <v>30</v>
      </c>
      <c r="B107" s="73">
        <f>B105+B106</f>
        <v>50</v>
      </c>
      <c r="C107" s="25">
        <f>C105+C106</f>
        <v>50</v>
      </c>
      <c r="D107" s="54"/>
      <c r="E107" s="75"/>
      <c r="F107" s="75"/>
      <c r="G107" s="75"/>
      <c r="H107" s="75"/>
      <c r="I107" s="75"/>
      <c r="J107" s="75"/>
      <c r="K107" s="54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</row>
    <row r="108" spans="1:23" x14ac:dyDescent="0.3">
      <c r="A108" s="72" t="s">
        <v>31</v>
      </c>
      <c r="B108" s="73">
        <f>SUM(D108:U108)+4</f>
        <v>8</v>
      </c>
      <c r="C108" s="25">
        <f>B108</f>
        <v>8</v>
      </c>
      <c r="D108" s="54"/>
      <c r="E108" s="75"/>
      <c r="F108" s="75"/>
      <c r="G108" s="75"/>
      <c r="H108" s="75">
        <v>2</v>
      </c>
      <c r="I108" s="75"/>
      <c r="J108" s="75"/>
      <c r="K108" s="54"/>
      <c r="L108" s="75"/>
      <c r="M108" s="75">
        <v>1</v>
      </c>
      <c r="N108" s="75"/>
      <c r="O108" s="75"/>
      <c r="P108" s="75"/>
      <c r="Q108" s="75">
        <v>1</v>
      </c>
      <c r="R108" s="75"/>
      <c r="S108" s="75"/>
      <c r="T108" s="75"/>
      <c r="U108" s="75"/>
      <c r="V108" s="75"/>
      <c r="W108" s="75"/>
    </row>
    <row r="109" spans="1:23" ht="17" thickBot="1" x14ac:dyDescent="0.35">
      <c r="A109" s="76" t="s">
        <v>32</v>
      </c>
      <c r="B109" s="73">
        <f>SUM(D109:U109)+20</f>
        <v>40</v>
      </c>
      <c r="C109" s="26">
        <f>B109</f>
        <v>40</v>
      </c>
      <c r="D109" s="79"/>
      <c r="E109" s="78"/>
      <c r="F109" s="78"/>
      <c r="G109" s="78"/>
      <c r="H109" s="78">
        <v>10</v>
      </c>
      <c r="I109" s="78"/>
      <c r="J109" s="78"/>
      <c r="K109" s="79"/>
      <c r="L109" s="78"/>
      <c r="M109" s="78">
        <v>5</v>
      </c>
      <c r="N109" s="78"/>
      <c r="O109" s="78"/>
      <c r="P109" s="78"/>
      <c r="Q109" s="78">
        <v>5</v>
      </c>
      <c r="R109" s="78"/>
      <c r="S109" s="78"/>
      <c r="T109" s="78"/>
      <c r="U109" s="78"/>
      <c r="V109" s="78"/>
      <c r="W109" s="78"/>
    </row>
    <row r="110" spans="1:23" ht="21.1" x14ac:dyDescent="0.35">
      <c r="A110" s="66" t="s">
        <v>522</v>
      </c>
      <c r="B110" s="73"/>
      <c r="C110" s="27"/>
      <c r="D110" s="54"/>
      <c r="E110" s="75"/>
      <c r="F110" s="75"/>
      <c r="G110" s="75"/>
      <c r="H110" s="75"/>
      <c r="I110" s="75"/>
      <c r="J110" s="75" t="s">
        <v>621</v>
      </c>
      <c r="K110" s="54"/>
      <c r="L110" s="75" t="s">
        <v>551</v>
      </c>
      <c r="M110" s="75"/>
      <c r="N110" s="75"/>
      <c r="O110" s="83"/>
      <c r="P110" s="83" t="s">
        <v>551</v>
      </c>
      <c r="Q110" s="83"/>
      <c r="R110" s="83"/>
      <c r="S110" s="83"/>
      <c r="T110" s="83"/>
      <c r="U110" s="83"/>
      <c r="V110" s="83"/>
      <c r="W110" s="83"/>
    </row>
    <row r="111" spans="1:23" x14ac:dyDescent="0.3">
      <c r="A111" s="72" t="s">
        <v>28</v>
      </c>
      <c r="B111" s="73">
        <f>SUM(D111:U111)</f>
        <v>0</v>
      </c>
      <c r="C111" s="25">
        <f>B111</f>
        <v>0</v>
      </c>
      <c r="D111" s="54"/>
      <c r="E111" s="75"/>
      <c r="F111" s="75"/>
      <c r="G111" s="75"/>
      <c r="H111" s="75"/>
      <c r="I111" s="75"/>
      <c r="J111" s="75"/>
      <c r="K111" s="54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</row>
    <row r="112" spans="1:23" x14ac:dyDescent="0.3">
      <c r="A112" s="72" t="s">
        <v>29</v>
      </c>
      <c r="B112" s="73">
        <f>SUM(D112:U112)+2</f>
        <v>4</v>
      </c>
      <c r="C112" s="25">
        <f>B112+5</f>
        <v>9</v>
      </c>
      <c r="D112" s="54"/>
      <c r="E112" s="75"/>
      <c r="F112" s="75"/>
      <c r="G112" s="75"/>
      <c r="H112" s="75"/>
      <c r="I112" s="75"/>
      <c r="J112" s="75"/>
      <c r="K112" s="54"/>
      <c r="L112" s="75">
        <v>1</v>
      </c>
      <c r="M112" s="75"/>
      <c r="N112" s="75"/>
      <c r="O112" s="75"/>
      <c r="P112" s="75">
        <v>1</v>
      </c>
      <c r="Q112" s="75"/>
      <c r="R112" s="75"/>
      <c r="S112" s="75"/>
      <c r="T112" s="75"/>
      <c r="U112" s="75"/>
      <c r="V112" s="75"/>
      <c r="W112" s="75"/>
    </row>
    <row r="113" spans="1:23" x14ac:dyDescent="0.3">
      <c r="A113" s="72" t="s">
        <v>30</v>
      </c>
      <c r="B113" s="73">
        <f>B111+B112</f>
        <v>4</v>
      </c>
      <c r="C113" s="25">
        <f>C111+C112</f>
        <v>9</v>
      </c>
      <c r="D113" s="54"/>
      <c r="E113" s="75"/>
      <c r="F113" s="75"/>
      <c r="G113" s="75"/>
      <c r="H113" s="75"/>
      <c r="I113" s="75"/>
      <c r="J113" s="75"/>
      <c r="K113" s="54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</row>
    <row r="114" spans="1:23" x14ac:dyDescent="0.3">
      <c r="A114" s="72" t="s">
        <v>31</v>
      </c>
      <c r="B114" s="73">
        <f>SUM(D114:U114)</f>
        <v>0</v>
      </c>
      <c r="C114" s="25">
        <f>B114</f>
        <v>0</v>
      </c>
      <c r="D114" s="54"/>
      <c r="E114" s="75"/>
      <c r="F114" s="75"/>
      <c r="G114" s="75"/>
      <c r="H114" s="75"/>
      <c r="I114" s="75"/>
      <c r="J114" s="75"/>
      <c r="K114" s="54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</row>
    <row r="115" spans="1:23" ht="17" thickBot="1" x14ac:dyDescent="0.35">
      <c r="A115" s="76" t="s">
        <v>32</v>
      </c>
      <c r="B115" s="73">
        <f>SUM(D115:U115)</f>
        <v>0</v>
      </c>
      <c r="C115" s="26">
        <f>B115</f>
        <v>0</v>
      </c>
      <c r="D115" s="79"/>
      <c r="E115" s="78"/>
      <c r="F115" s="78"/>
      <c r="G115" s="78"/>
      <c r="H115" s="78"/>
      <c r="I115" s="78"/>
      <c r="J115" s="78"/>
      <c r="K115" s="79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</row>
    <row r="116" spans="1:23" ht="21.1" x14ac:dyDescent="0.35">
      <c r="A116" s="48" t="s">
        <v>97</v>
      </c>
      <c r="B116" s="73"/>
      <c r="C116" s="27"/>
      <c r="D116" s="54"/>
      <c r="E116" s="75" t="s">
        <v>556</v>
      </c>
      <c r="F116" s="75"/>
      <c r="G116" s="75"/>
      <c r="H116" s="75" t="s">
        <v>541</v>
      </c>
      <c r="I116" s="75" t="s">
        <v>551</v>
      </c>
      <c r="J116" s="75"/>
      <c r="K116" s="54"/>
      <c r="L116" s="75" t="s">
        <v>551</v>
      </c>
      <c r="M116" s="75" t="s">
        <v>551</v>
      </c>
      <c r="N116" s="75" t="s">
        <v>541</v>
      </c>
      <c r="O116" s="75"/>
      <c r="P116" s="75" t="s">
        <v>551</v>
      </c>
      <c r="Q116" s="75"/>
      <c r="R116" s="75" t="s">
        <v>541</v>
      </c>
      <c r="S116" s="75"/>
      <c r="T116" s="75"/>
      <c r="U116" s="75"/>
      <c r="V116" s="75"/>
      <c r="W116" s="75"/>
    </row>
    <row r="117" spans="1:23" x14ac:dyDescent="0.3">
      <c r="A117" s="80" t="s">
        <v>28</v>
      </c>
      <c r="B117" s="73">
        <f>SUM(D117:U117)</f>
        <v>3</v>
      </c>
      <c r="C117" s="25">
        <f>B117+1</f>
        <v>4</v>
      </c>
      <c r="D117" s="54"/>
      <c r="E117" s="75"/>
      <c r="F117" s="75"/>
      <c r="G117" s="75"/>
      <c r="H117" s="75">
        <v>1</v>
      </c>
      <c r="I117" s="75"/>
      <c r="J117" s="75"/>
      <c r="K117" s="54"/>
      <c r="L117" s="75"/>
      <c r="M117" s="75"/>
      <c r="N117" s="75">
        <v>1</v>
      </c>
      <c r="O117" s="75"/>
      <c r="P117" s="75"/>
      <c r="Q117" s="75"/>
      <c r="R117" s="75">
        <v>1</v>
      </c>
      <c r="S117" s="75"/>
      <c r="T117" s="75"/>
      <c r="U117" s="75"/>
      <c r="V117" s="75"/>
      <c r="W117" s="75"/>
    </row>
    <row r="118" spans="1:23" x14ac:dyDescent="0.3">
      <c r="A118" s="80" t="s">
        <v>29</v>
      </c>
      <c r="B118" s="73">
        <f>SUM(D118:U118)</f>
        <v>5</v>
      </c>
      <c r="C118" s="25">
        <f>B118+18</f>
        <v>23</v>
      </c>
      <c r="D118" s="54"/>
      <c r="E118" s="75">
        <v>1</v>
      </c>
      <c r="F118" s="75"/>
      <c r="G118" s="75"/>
      <c r="H118" s="75"/>
      <c r="I118" s="75">
        <v>1</v>
      </c>
      <c r="J118" s="75"/>
      <c r="K118" s="54"/>
      <c r="L118" s="75">
        <v>1</v>
      </c>
      <c r="M118" s="75">
        <v>1</v>
      </c>
      <c r="N118" s="75"/>
      <c r="O118" s="75"/>
      <c r="P118" s="75">
        <v>1</v>
      </c>
      <c r="Q118" s="75"/>
      <c r="R118" s="75"/>
      <c r="S118" s="75"/>
      <c r="T118" s="75"/>
      <c r="U118" s="75"/>
      <c r="V118" s="75"/>
      <c r="W118" s="75"/>
    </row>
    <row r="119" spans="1:23" x14ac:dyDescent="0.3">
      <c r="A119" s="80" t="s">
        <v>30</v>
      </c>
      <c r="B119" s="73">
        <f>B117+B118</f>
        <v>8</v>
      </c>
      <c r="C119" s="25">
        <f>C117+C118</f>
        <v>27</v>
      </c>
      <c r="D119" s="54"/>
      <c r="E119" s="75"/>
      <c r="F119" s="75"/>
      <c r="G119" s="75"/>
      <c r="H119" s="75"/>
      <c r="I119" s="75"/>
      <c r="J119" s="75"/>
      <c r="K119" s="54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</row>
    <row r="120" spans="1:23" x14ac:dyDescent="0.3">
      <c r="A120" s="80" t="s">
        <v>31</v>
      </c>
      <c r="B120" s="73">
        <f>SUM(D120:U120)</f>
        <v>1</v>
      </c>
      <c r="C120" s="25">
        <f>B121</f>
        <v>5</v>
      </c>
      <c r="D120" s="54"/>
      <c r="E120" s="75"/>
      <c r="F120" s="75"/>
      <c r="G120" s="75"/>
      <c r="H120" s="75"/>
      <c r="I120" s="75"/>
      <c r="J120" s="75"/>
      <c r="K120" s="54"/>
      <c r="L120" s="75"/>
      <c r="M120" s="75"/>
      <c r="N120" s="75"/>
      <c r="O120" s="75"/>
      <c r="P120" s="75">
        <v>1</v>
      </c>
      <c r="Q120" s="75"/>
      <c r="R120" s="75"/>
      <c r="S120" s="75"/>
      <c r="T120" s="75"/>
      <c r="U120" s="75"/>
      <c r="V120" s="75"/>
      <c r="W120" s="75"/>
    </row>
    <row r="121" spans="1:23" ht="17" thickBot="1" x14ac:dyDescent="0.35">
      <c r="A121" s="82" t="s">
        <v>32</v>
      </c>
      <c r="B121" s="73">
        <f>SUM(D121:U121)</f>
        <v>5</v>
      </c>
      <c r="C121" s="26">
        <f>B121</f>
        <v>5</v>
      </c>
      <c r="D121" s="79"/>
      <c r="E121" s="78"/>
      <c r="F121" s="78"/>
      <c r="G121" s="78"/>
      <c r="H121" s="78"/>
      <c r="I121" s="78"/>
      <c r="J121" s="78"/>
      <c r="K121" s="79"/>
      <c r="L121" s="78"/>
      <c r="M121" s="78"/>
      <c r="N121" s="42"/>
      <c r="O121" s="78"/>
      <c r="P121" s="78">
        <v>5</v>
      </c>
      <c r="Q121" s="78"/>
      <c r="R121" s="78"/>
      <c r="S121" s="78"/>
      <c r="T121" s="78"/>
      <c r="U121" s="78"/>
      <c r="V121" s="78"/>
      <c r="W121" s="78"/>
    </row>
    <row r="122" spans="1:23" ht="21.1" x14ac:dyDescent="0.35">
      <c r="A122" s="66" t="s">
        <v>523</v>
      </c>
      <c r="B122" s="73"/>
      <c r="C122" s="27"/>
      <c r="D122" s="54"/>
      <c r="E122" s="75" t="s">
        <v>589</v>
      </c>
      <c r="F122" s="75" t="s">
        <v>542</v>
      </c>
      <c r="G122" s="75" t="s">
        <v>542</v>
      </c>
      <c r="H122" s="75" t="s">
        <v>551</v>
      </c>
      <c r="I122" s="75" t="s">
        <v>542</v>
      </c>
      <c r="J122" s="75" t="s">
        <v>542</v>
      </c>
      <c r="K122" s="54"/>
      <c r="L122" s="75" t="s">
        <v>542</v>
      </c>
      <c r="M122" s="75" t="s">
        <v>542</v>
      </c>
      <c r="N122" s="75"/>
      <c r="O122" s="75" t="s">
        <v>542</v>
      </c>
      <c r="P122" s="75"/>
      <c r="Q122" s="75" t="s">
        <v>542</v>
      </c>
      <c r="R122" s="75" t="s">
        <v>551</v>
      </c>
      <c r="S122" s="75" t="s">
        <v>542</v>
      </c>
      <c r="T122" s="75" t="s">
        <v>542</v>
      </c>
      <c r="U122" s="75" t="s">
        <v>542</v>
      </c>
      <c r="V122" s="75" t="s">
        <v>542</v>
      </c>
      <c r="W122" s="75" t="s">
        <v>542</v>
      </c>
    </row>
    <row r="123" spans="1:23" x14ac:dyDescent="0.3">
      <c r="A123" s="72" t="s">
        <v>28</v>
      </c>
      <c r="B123" s="73">
        <f>SUM(D123:U123)</f>
        <v>12</v>
      </c>
      <c r="C123" s="25">
        <f>B123</f>
        <v>12</v>
      </c>
      <c r="D123" s="54"/>
      <c r="E123" s="75">
        <v>1</v>
      </c>
      <c r="F123" s="75">
        <v>1</v>
      </c>
      <c r="G123" s="75">
        <v>1</v>
      </c>
      <c r="H123" s="75"/>
      <c r="I123" s="75">
        <v>1</v>
      </c>
      <c r="J123" s="75">
        <v>1</v>
      </c>
      <c r="K123" s="54"/>
      <c r="L123" s="75">
        <v>1</v>
      </c>
      <c r="M123" s="75">
        <v>1</v>
      </c>
      <c r="N123" s="75"/>
      <c r="O123" s="75">
        <v>1</v>
      </c>
      <c r="P123" s="75"/>
      <c r="Q123" s="75">
        <v>1</v>
      </c>
      <c r="R123" s="75"/>
      <c r="S123" s="75">
        <v>1</v>
      </c>
      <c r="T123" s="75">
        <v>1</v>
      </c>
      <c r="U123" s="75">
        <v>1</v>
      </c>
      <c r="V123" s="75">
        <v>1</v>
      </c>
      <c r="W123" s="75">
        <v>1</v>
      </c>
    </row>
    <row r="124" spans="1:23" x14ac:dyDescent="0.3">
      <c r="A124" s="72" t="s">
        <v>29</v>
      </c>
      <c r="B124" s="73">
        <f>SUM(D124:U124)+6</f>
        <v>8</v>
      </c>
      <c r="C124" s="25">
        <f>B124</f>
        <v>8</v>
      </c>
      <c r="D124" s="54"/>
      <c r="E124" s="75"/>
      <c r="F124" s="75"/>
      <c r="G124" s="75"/>
      <c r="H124" s="75">
        <v>1</v>
      </c>
      <c r="I124" s="75"/>
      <c r="J124" s="75"/>
      <c r="K124" s="54"/>
      <c r="L124" s="75"/>
      <c r="M124" s="75"/>
      <c r="N124" s="75"/>
      <c r="O124" s="75"/>
      <c r="P124" s="75"/>
      <c r="Q124" s="75"/>
      <c r="R124" s="75">
        <v>1</v>
      </c>
      <c r="S124" s="75"/>
      <c r="T124" s="75"/>
      <c r="U124" s="75"/>
      <c r="V124" s="75"/>
      <c r="W124" s="75"/>
    </row>
    <row r="125" spans="1:23" x14ac:dyDescent="0.3">
      <c r="A125" s="72" t="s">
        <v>30</v>
      </c>
      <c r="B125" s="73">
        <f>B123+B124</f>
        <v>20</v>
      </c>
      <c r="C125" s="25">
        <f>C123+C124</f>
        <v>20</v>
      </c>
      <c r="D125" s="54"/>
      <c r="E125" s="75"/>
      <c r="F125" s="75"/>
      <c r="G125" s="75"/>
      <c r="H125" s="75"/>
      <c r="I125" s="75"/>
      <c r="J125" s="75"/>
      <c r="K125" s="54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</row>
    <row r="126" spans="1:23" x14ac:dyDescent="0.3">
      <c r="A126" s="72" t="s">
        <v>31</v>
      </c>
      <c r="B126" s="73">
        <f>SUM(D126:U126)</f>
        <v>2</v>
      </c>
      <c r="C126" s="25">
        <f>B127</f>
        <v>12</v>
      </c>
      <c r="D126" s="54"/>
      <c r="E126" s="75"/>
      <c r="F126" s="75"/>
      <c r="G126" s="75">
        <v>1</v>
      </c>
      <c r="H126" s="75"/>
      <c r="I126" s="75"/>
      <c r="J126" s="75"/>
      <c r="K126" s="54"/>
      <c r="L126" s="75"/>
      <c r="M126" s="75"/>
      <c r="N126" s="75"/>
      <c r="O126" s="75"/>
      <c r="P126" s="75"/>
      <c r="Q126" s="75"/>
      <c r="R126" s="75"/>
      <c r="S126" s="75"/>
      <c r="T126" s="75">
        <v>1</v>
      </c>
      <c r="U126" s="75"/>
      <c r="V126" s="75"/>
      <c r="W126" s="75"/>
    </row>
    <row r="127" spans="1:23" ht="17" thickBot="1" x14ac:dyDescent="0.35">
      <c r="A127" s="76" t="s">
        <v>32</v>
      </c>
      <c r="B127" s="73">
        <f>SUM(D127:U127)</f>
        <v>12</v>
      </c>
      <c r="C127" s="26">
        <f>B127</f>
        <v>12</v>
      </c>
      <c r="D127" s="79"/>
      <c r="E127" s="78"/>
      <c r="F127" s="78"/>
      <c r="G127" s="78">
        <v>5</v>
      </c>
      <c r="H127" s="78"/>
      <c r="I127" s="78"/>
      <c r="J127" s="78"/>
      <c r="K127" s="79"/>
      <c r="L127" s="78"/>
      <c r="M127" s="78"/>
      <c r="N127" s="78"/>
      <c r="O127" s="78"/>
      <c r="P127" s="78"/>
      <c r="Q127" s="78"/>
      <c r="R127" s="78"/>
      <c r="S127" s="78"/>
      <c r="T127" s="78">
        <v>7</v>
      </c>
      <c r="U127" s="78"/>
      <c r="V127" s="78"/>
      <c r="W127" s="78"/>
    </row>
    <row r="128" spans="1:23" ht="21.1" x14ac:dyDescent="0.35">
      <c r="A128" s="48" t="s">
        <v>538</v>
      </c>
      <c r="B128" s="73"/>
      <c r="C128" s="27"/>
      <c r="D128" s="54"/>
      <c r="E128" s="75"/>
      <c r="F128" s="75"/>
      <c r="G128" s="75"/>
      <c r="H128" s="75" t="s">
        <v>589</v>
      </c>
      <c r="I128" s="75"/>
      <c r="J128" s="75"/>
      <c r="K128" s="54"/>
      <c r="L128" s="75"/>
      <c r="M128" s="75"/>
      <c r="N128" s="75" t="s">
        <v>551</v>
      </c>
      <c r="O128" s="75" t="s">
        <v>551</v>
      </c>
      <c r="P128" s="75" t="s">
        <v>571</v>
      </c>
      <c r="Q128" s="75"/>
      <c r="R128" s="75" t="s">
        <v>542</v>
      </c>
      <c r="S128" s="75"/>
      <c r="T128" s="75"/>
      <c r="U128" s="75"/>
      <c r="V128" s="75"/>
      <c r="W128" s="75" t="s">
        <v>551</v>
      </c>
    </row>
    <row r="129" spans="1:23" x14ac:dyDescent="0.3">
      <c r="A129" s="80" t="s">
        <v>28</v>
      </c>
      <c r="B129" s="73">
        <f>SUM(D129:U129)</f>
        <v>3</v>
      </c>
      <c r="C129" s="25">
        <f>B129</f>
        <v>3</v>
      </c>
      <c r="D129" s="54"/>
      <c r="E129" s="75"/>
      <c r="F129" s="75"/>
      <c r="G129" s="75"/>
      <c r="H129" s="75">
        <v>1</v>
      </c>
      <c r="I129" s="75"/>
      <c r="J129" s="75"/>
      <c r="K129" s="54"/>
      <c r="L129" s="75"/>
      <c r="M129" s="75"/>
      <c r="N129" s="75"/>
      <c r="O129" s="75"/>
      <c r="P129" s="75">
        <v>1</v>
      </c>
      <c r="Q129" s="75"/>
      <c r="R129" s="75">
        <v>1</v>
      </c>
      <c r="S129" s="75"/>
      <c r="T129" s="75"/>
      <c r="U129" s="75"/>
      <c r="V129" s="75"/>
      <c r="W129" s="75"/>
    </row>
    <row r="130" spans="1:23" x14ac:dyDescent="0.3">
      <c r="A130" s="80" t="s">
        <v>29</v>
      </c>
      <c r="B130" s="73">
        <f>SUM(D130:U130)</f>
        <v>2</v>
      </c>
      <c r="C130" s="25">
        <f>B130</f>
        <v>2</v>
      </c>
      <c r="D130" s="54"/>
      <c r="E130" s="75"/>
      <c r="F130" s="75"/>
      <c r="G130" s="75"/>
      <c r="H130" s="75"/>
      <c r="I130" s="75"/>
      <c r="J130" s="75"/>
      <c r="K130" s="54"/>
      <c r="L130" s="75"/>
      <c r="M130" s="75"/>
      <c r="N130" s="75">
        <v>1</v>
      </c>
      <c r="O130" s="75">
        <v>1</v>
      </c>
      <c r="P130" s="75"/>
      <c r="Q130" s="75"/>
      <c r="R130" s="75"/>
      <c r="S130" s="75"/>
      <c r="T130" s="75"/>
      <c r="U130" s="75"/>
      <c r="V130" s="75"/>
      <c r="W130" s="75">
        <v>1</v>
      </c>
    </row>
    <row r="131" spans="1:23" x14ac:dyDescent="0.3">
      <c r="A131" s="80" t="s">
        <v>30</v>
      </c>
      <c r="B131" s="73">
        <f>B129+B130</f>
        <v>5</v>
      </c>
      <c r="C131" s="25">
        <f>C129+C130</f>
        <v>5</v>
      </c>
      <c r="D131" s="54"/>
      <c r="E131" s="75"/>
      <c r="F131" s="75"/>
      <c r="G131" s="75"/>
      <c r="H131" s="75"/>
      <c r="I131" s="75"/>
      <c r="J131" s="75"/>
      <c r="K131" s="54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</row>
    <row r="132" spans="1:23" x14ac:dyDescent="0.3">
      <c r="A132" s="80" t="s">
        <v>31</v>
      </c>
      <c r="B132" s="73">
        <f>SUM(D132:U132)</f>
        <v>0</v>
      </c>
      <c r="C132" s="25">
        <f>B133</f>
        <v>0</v>
      </c>
      <c r="D132" s="54"/>
      <c r="E132" s="75"/>
      <c r="F132" s="75"/>
      <c r="G132" s="75"/>
      <c r="H132" s="75"/>
      <c r="I132" s="75"/>
      <c r="J132" s="75"/>
      <c r="K132" s="54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</row>
    <row r="133" spans="1:23" ht="17" thickBot="1" x14ac:dyDescent="0.35">
      <c r="A133" s="82" t="s">
        <v>32</v>
      </c>
      <c r="B133" s="73">
        <f>SUM(D133:U133)</f>
        <v>0</v>
      </c>
      <c r="C133" s="26">
        <f>B133</f>
        <v>0</v>
      </c>
      <c r="D133" s="79"/>
      <c r="E133" s="78"/>
      <c r="F133" s="78"/>
      <c r="G133" s="78"/>
      <c r="H133" s="78"/>
      <c r="I133" s="78"/>
      <c r="J133" s="78"/>
      <c r="K133" s="79"/>
      <c r="L133" s="78"/>
      <c r="M133" s="78"/>
      <c r="N133" s="42"/>
      <c r="O133" s="78"/>
      <c r="P133" s="78"/>
      <c r="Q133" s="78"/>
      <c r="R133" s="78"/>
      <c r="S133" s="78"/>
      <c r="T133" s="78"/>
      <c r="U133" s="78"/>
      <c r="V133" s="78"/>
      <c r="W133" s="78"/>
    </row>
    <row r="134" spans="1:23" ht="21.1" x14ac:dyDescent="0.35">
      <c r="A134" s="48" t="s">
        <v>353</v>
      </c>
      <c r="B134" s="73"/>
      <c r="C134" s="27"/>
      <c r="D134" s="54"/>
      <c r="E134" s="75" t="s">
        <v>551</v>
      </c>
      <c r="F134" s="75" t="s">
        <v>551</v>
      </c>
      <c r="G134" s="75" t="s">
        <v>551</v>
      </c>
      <c r="H134" s="75"/>
      <c r="I134" s="75" t="s">
        <v>551</v>
      </c>
      <c r="J134" s="75" t="s">
        <v>551</v>
      </c>
      <c r="K134" s="54"/>
      <c r="L134" s="75" t="s">
        <v>551</v>
      </c>
      <c r="M134" s="75" t="s">
        <v>551</v>
      </c>
      <c r="N134" s="75" t="s">
        <v>712</v>
      </c>
      <c r="O134" s="83"/>
      <c r="P134" s="83" t="s">
        <v>551</v>
      </c>
      <c r="Q134" s="83" t="s">
        <v>551</v>
      </c>
      <c r="R134" s="83"/>
      <c r="S134" s="83" t="s">
        <v>551</v>
      </c>
      <c r="T134" s="83" t="s">
        <v>551</v>
      </c>
      <c r="U134" s="83" t="s">
        <v>551</v>
      </c>
      <c r="V134" s="83" t="s">
        <v>551</v>
      </c>
      <c r="W134" s="83"/>
    </row>
    <row r="135" spans="1:23" x14ac:dyDescent="0.3">
      <c r="A135" s="80" t="s">
        <v>28</v>
      </c>
      <c r="B135" s="73">
        <f>SUM(D135:U135)+58</f>
        <v>59</v>
      </c>
      <c r="C135" s="25">
        <f>B135</f>
        <v>59</v>
      </c>
      <c r="D135" s="54"/>
      <c r="E135" s="75"/>
      <c r="F135" s="75"/>
      <c r="G135" s="75"/>
      <c r="H135" s="75"/>
      <c r="I135" s="75"/>
      <c r="J135" s="75"/>
      <c r="K135" s="54"/>
      <c r="L135" s="75"/>
      <c r="M135" s="75"/>
      <c r="N135" s="75">
        <v>1</v>
      </c>
      <c r="O135" s="75"/>
      <c r="P135" s="75"/>
      <c r="Q135" s="75"/>
      <c r="R135" s="75"/>
      <c r="S135" s="75"/>
      <c r="T135" s="75"/>
      <c r="U135" s="75"/>
      <c r="V135" s="75"/>
      <c r="W135" s="75"/>
    </row>
    <row r="136" spans="1:23" x14ac:dyDescent="0.3">
      <c r="A136" s="80" t="s">
        <v>29</v>
      </c>
      <c r="B136" s="73">
        <f>SUM(D136:U136)+34</f>
        <v>46</v>
      </c>
      <c r="C136" s="25">
        <f>B136</f>
        <v>46</v>
      </c>
      <c r="D136" s="54"/>
      <c r="E136" s="75">
        <v>1</v>
      </c>
      <c r="F136" s="75">
        <v>1</v>
      </c>
      <c r="G136" s="75">
        <v>1</v>
      </c>
      <c r="H136" s="75"/>
      <c r="I136" s="75">
        <v>1</v>
      </c>
      <c r="J136" s="75">
        <v>1</v>
      </c>
      <c r="K136" s="54"/>
      <c r="L136" s="75">
        <v>1</v>
      </c>
      <c r="M136" s="75">
        <v>1</v>
      </c>
      <c r="N136" s="75"/>
      <c r="O136" s="75"/>
      <c r="P136" s="75">
        <v>1</v>
      </c>
      <c r="Q136" s="75">
        <v>1</v>
      </c>
      <c r="R136" s="75"/>
      <c r="S136" s="75">
        <v>1</v>
      </c>
      <c r="T136" s="75">
        <v>1</v>
      </c>
      <c r="U136" s="75">
        <v>1</v>
      </c>
      <c r="V136" s="75">
        <v>1</v>
      </c>
      <c r="W136" s="75"/>
    </row>
    <row r="137" spans="1:23" x14ac:dyDescent="0.3">
      <c r="A137" s="80" t="s">
        <v>30</v>
      </c>
      <c r="B137" s="73">
        <f>B135+B136</f>
        <v>105</v>
      </c>
      <c r="C137" s="25">
        <f>C135+C136</f>
        <v>105</v>
      </c>
      <c r="D137" s="54"/>
      <c r="E137" s="75"/>
      <c r="F137" s="75"/>
      <c r="G137" s="75"/>
      <c r="H137" s="75"/>
      <c r="I137" s="75"/>
      <c r="J137" s="75"/>
      <c r="K137" s="54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</row>
    <row r="138" spans="1:23" x14ac:dyDescent="0.3">
      <c r="A138" s="80" t="s">
        <v>31</v>
      </c>
      <c r="B138" s="73">
        <f>SUM(D138:U138)+3</f>
        <v>3</v>
      </c>
      <c r="C138" s="25">
        <f>B139</f>
        <v>15</v>
      </c>
      <c r="D138" s="54"/>
      <c r="E138" s="75"/>
      <c r="F138" s="75"/>
      <c r="G138" s="75"/>
      <c r="H138" s="75"/>
      <c r="I138" s="75"/>
      <c r="J138" s="75"/>
      <c r="K138" s="54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</row>
    <row r="139" spans="1:23" ht="17" thickBot="1" x14ac:dyDescent="0.35">
      <c r="A139" s="82" t="s">
        <v>32</v>
      </c>
      <c r="B139" s="73">
        <f>SUM(D139:U139)+15</f>
        <v>15</v>
      </c>
      <c r="C139" s="26">
        <f>B139</f>
        <v>15</v>
      </c>
      <c r="D139" s="79"/>
      <c r="E139" s="78"/>
      <c r="F139" s="78"/>
      <c r="G139" s="78"/>
      <c r="H139" s="78"/>
      <c r="I139" s="78"/>
      <c r="J139" s="78"/>
      <c r="K139" s="79"/>
      <c r="L139" s="78"/>
      <c r="M139" s="78"/>
      <c r="N139" s="42"/>
      <c r="O139" s="78"/>
      <c r="P139" s="78"/>
      <c r="Q139" s="78"/>
      <c r="R139" s="78"/>
      <c r="S139" s="78"/>
      <c r="T139" s="78"/>
      <c r="U139" s="78"/>
      <c r="V139" s="78"/>
      <c r="W139" s="78"/>
    </row>
    <row r="140" spans="1:23" ht="21.1" x14ac:dyDescent="0.35">
      <c r="A140" s="48" t="s">
        <v>524</v>
      </c>
      <c r="B140" s="73"/>
      <c r="C140" s="27"/>
      <c r="D140" s="54"/>
      <c r="E140" s="75"/>
      <c r="F140" s="75"/>
      <c r="G140" s="75"/>
      <c r="H140" s="75"/>
      <c r="I140" s="75"/>
      <c r="J140" s="75"/>
      <c r="K140" s="54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</row>
    <row r="141" spans="1:23" x14ac:dyDescent="0.3">
      <c r="A141" s="80" t="s">
        <v>28</v>
      </c>
      <c r="B141" s="73">
        <f>SUM(D141:U141)</f>
        <v>0</v>
      </c>
      <c r="C141" s="25">
        <f>B141</f>
        <v>0</v>
      </c>
      <c r="D141" s="54"/>
      <c r="E141" s="75"/>
      <c r="F141" s="75"/>
      <c r="G141" s="75"/>
      <c r="H141" s="75"/>
      <c r="I141" s="75"/>
      <c r="J141" s="75"/>
      <c r="K141" s="54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</row>
    <row r="142" spans="1:23" x14ac:dyDescent="0.3">
      <c r="A142" s="80" t="s">
        <v>29</v>
      </c>
      <c r="B142" s="73">
        <f>SUM(D142:U142)</f>
        <v>0</v>
      </c>
      <c r="C142" s="25">
        <f>B142</f>
        <v>0</v>
      </c>
      <c r="D142" s="54"/>
      <c r="E142" s="75"/>
      <c r="F142" s="75"/>
      <c r="G142" s="75"/>
      <c r="H142" s="75"/>
      <c r="I142" s="75"/>
      <c r="J142" s="75"/>
      <c r="K142" s="54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</row>
    <row r="143" spans="1:23" x14ac:dyDescent="0.3">
      <c r="A143" s="80" t="s">
        <v>30</v>
      </c>
      <c r="B143" s="73">
        <f>B141+B142</f>
        <v>0</v>
      </c>
      <c r="C143" s="25">
        <f>C141+C142</f>
        <v>0</v>
      </c>
      <c r="D143" s="54"/>
      <c r="E143" s="75"/>
      <c r="F143" s="75"/>
      <c r="G143" s="75"/>
      <c r="H143" s="75"/>
      <c r="I143" s="75"/>
      <c r="J143" s="75"/>
      <c r="K143" s="54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</row>
    <row r="144" spans="1:23" x14ac:dyDescent="0.3">
      <c r="A144" s="80" t="s">
        <v>31</v>
      </c>
      <c r="B144" s="73">
        <f>SUM(D144:U144)</f>
        <v>0</v>
      </c>
      <c r="C144" s="25">
        <f>B145</f>
        <v>0</v>
      </c>
      <c r="D144" s="54"/>
      <c r="E144" s="75"/>
      <c r="F144" s="75"/>
      <c r="G144" s="75"/>
      <c r="H144" s="75"/>
      <c r="I144" s="75"/>
      <c r="J144" s="75"/>
      <c r="K144" s="54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</row>
    <row r="145" spans="1:23" ht="17" thickBot="1" x14ac:dyDescent="0.35">
      <c r="A145" s="82" t="s">
        <v>32</v>
      </c>
      <c r="B145" s="73">
        <f>SUM(D145:U145)</f>
        <v>0</v>
      </c>
      <c r="C145" s="26">
        <f>B145</f>
        <v>0</v>
      </c>
      <c r="D145" s="79"/>
      <c r="E145" s="78"/>
      <c r="F145" s="78"/>
      <c r="G145" s="78"/>
      <c r="H145" s="78"/>
      <c r="I145" s="78"/>
      <c r="J145" s="78"/>
      <c r="K145" s="79"/>
      <c r="L145" s="78"/>
      <c r="M145" s="78"/>
      <c r="N145" s="42"/>
      <c r="O145" s="78"/>
      <c r="P145" s="78"/>
      <c r="Q145" s="78"/>
      <c r="R145" s="78"/>
      <c r="S145" s="78"/>
      <c r="T145" s="78"/>
      <c r="U145" s="78"/>
      <c r="V145" s="78"/>
      <c r="W145" s="78"/>
    </row>
    <row r="146" spans="1:23" ht="21.1" x14ac:dyDescent="0.35">
      <c r="A146" s="48" t="s">
        <v>650</v>
      </c>
      <c r="B146" s="73"/>
      <c r="C146" s="27"/>
      <c r="D146" s="54"/>
      <c r="E146" s="75"/>
      <c r="F146" s="75" t="s">
        <v>551</v>
      </c>
      <c r="G146" s="75" t="s">
        <v>551</v>
      </c>
      <c r="H146" s="75"/>
      <c r="I146" s="75"/>
      <c r="J146" s="75" t="s">
        <v>551</v>
      </c>
      <c r="K146" s="54"/>
      <c r="L146" s="75"/>
      <c r="M146" s="75"/>
      <c r="N146" s="75"/>
      <c r="O146" s="75" t="s">
        <v>551</v>
      </c>
      <c r="P146" s="75" t="s">
        <v>541</v>
      </c>
      <c r="Q146" s="75" t="s">
        <v>551</v>
      </c>
      <c r="R146" s="75"/>
      <c r="S146" s="75" t="s">
        <v>551</v>
      </c>
      <c r="T146" s="75" t="s">
        <v>551</v>
      </c>
      <c r="U146" s="75" t="s">
        <v>551</v>
      </c>
      <c r="V146" s="75" t="s">
        <v>551</v>
      </c>
      <c r="W146" s="75" t="s">
        <v>551</v>
      </c>
    </row>
    <row r="147" spans="1:23" x14ac:dyDescent="0.3">
      <c r="A147" s="80" t="s">
        <v>28</v>
      </c>
      <c r="B147" s="73">
        <f>SUM(D147:U147)+16</f>
        <v>17</v>
      </c>
      <c r="C147" s="25">
        <f>B147</f>
        <v>17</v>
      </c>
      <c r="D147" s="54"/>
      <c r="E147" s="75"/>
      <c r="F147" s="75"/>
      <c r="G147" s="75"/>
      <c r="H147" s="75"/>
      <c r="I147" s="75"/>
      <c r="J147" s="75"/>
      <c r="K147" s="54"/>
      <c r="L147" s="75"/>
      <c r="M147" s="75"/>
      <c r="N147" s="75"/>
      <c r="O147" s="75"/>
      <c r="P147" s="75">
        <v>1</v>
      </c>
      <c r="Q147" s="75"/>
      <c r="R147" s="75"/>
      <c r="S147" s="75"/>
      <c r="T147" s="75"/>
      <c r="U147" s="75"/>
      <c r="V147" s="75"/>
      <c r="W147" s="75"/>
    </row>
    <row r="148" spans="1:23" x14ac:dyDescent="0.3">
      <c r="A148" s="80" t="s">
        <v>29</v>
      </c>
      <c r="B148" s="73">
        <f>SUM(D148:U148)+16</f>
        <v>24</v>
      </c>
      <c r="C148" s="25">
        <f>B148</f>
        <v>24</v>
      </c>
      <c r="D148" s="54"/>
      <c r="E148" s="75"/>
      <c r="F148" s="75">
        <v>1</v>
      </c>
      <c r="G148" s="75">
        <v>1</v>
      </c>
      <c r="H148" s="75"/>
      <c r="I148" s="75"/>
      <c r="J148" s="75">
        <v>1</v>
      </c>
      <c r="K148" s="54"/>
      <c r="L148" s="75"/>
      <c r="M148" s="75"/>
      <c r="N148" s="75"/>
      <c r="O148" s="75">
        <v>1</v>
      </c>
      <c r="P148" s="75"/>
      <c r="Q148" s="75">
        <v>1</v>
      </c>
      <c r="R148" s="75"/>
      <c r="S148" s="75">
        <v>1</v>
      </c>
      <c r="T148" s="75">
        <v>1</v>
      </c>
      <c r="U148" s="75">
        <v>1</v>
      </c>
      <c r="V148" s="75">
        <v>1</v>
      </c>
      <c r="W148" s="75">
        <v>1</v>
      </c>
    </row>
    <row r="149" spans="1:23" x14ac:dyDescent="0.3">
      <c r="A149" s="80" t="s">
        <v>30</v>
      </c>
      <c r="B149" s="73">
        <f>B147+B148</f>
        <v>41</v>
      </c>
      <c r="C149" s="25">
        <f>C147+C148</f>
        <v>41</v>
      </c>
      <c r="D149" s="54"/>
      <c r="E149" s="75"/>
      <c r="F149" s="75"/>
      <c r="G149" s="75"/>
      <c r="H149" s="75"/>
      <c r="I149" s="75"/>
      <c r="J149" s="75"/>
      <c r="K149" s="54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</row>
    <row r="150" spans="1:23" x14ac:dyDescent="0.3">
      <c r="A150" s="80" t="s">
        <v>31</v>
      </c>
      <c r="B150" s="73">
        <f>SUM(D150:U150)</f>
        <v>0</v>
      </c>
      <c r="C150" s="25">
        <f>B151</f>
        <v>0</v>
      </c>
      <c r="D150" s="54"/>
      <c r="E150" s="75"/>
      <c r="F150" s="75"/>
      <c r="G150" s="75"/>
      <c r="H150" s="75"/>
      <c r="I150" s="75"/>
      <c r="J150" s="75"/>
      <c r="K150" s="54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</row>
    <row r="151" spans="1:23" ht="17" thickBot="1" x14ac:dyDescent="0.35">
      <c r="A151" s="82" t="s">
        <v>32</v>
      </c>
      <c r="B151" s="73">
        <f>SUM(D151:U151)</f>
        <v>0</v>
      </c>
      <c r="C151" s="26">
        <f>B151</f>
        <v>0</v>
      </c>
      <c r="D151" s="79"/>
      <c r="E151" s="78"/>
      <c r="F151" s="78"/>
      <c r="G151" s="78"/>
      <c r="H151" s="78"/>
      <c r="I151" s="78"/>
      <c r="J151" s="78"/>
      <c r="K151" s="79"/>
      <c r="L151" s="78"/>
      <c r="M151" s="78"/>
      <c r="N151" s="42"/>
      <c r="O151" s="78"/>
      <c r="P151" s="78"/>
      <c r="Q151" s="78"/>
      <c r="R151" s="78"/>
      <c r="S151" s="78"/>
      <c r="T151" s="78"/>
      <c r="U151" s="78"/>
      <c r="V151" s="78"/>
      <c r="W151" s="78"/>
    </row>
    <row r="152" spans="1:23" ht="21.1" x14ac:dyDescent="0.35">
      <c r="A152" s="48" t="s">
        <v>525</v>
      </c>
      <c r="B152" s="73"/>
      <c r="C152" s="27"/>
      <c r="D152" s="54"/>
      <c r="E152" s="75" t="s">
        <v>562</v>
      </c>
      <c r="F152" s="75" t="s">
        <v>541</v>
      </c>
      <c r="G152" s="75" t="s">
        <v>541</v>
      </c>
      <c r="H152" s="75" t="s">
        <v>551</v>
      </c>
      <c r="I152" s="75" t="s">
        <v>541</v>
      </c>
      <c r="J152" s="75" t="s">
        <v>541</v>
      </c>
      <c r="K152" s="54"/>
      <c r="L152" s="75" t="s">
        <v>541</v>
      </c>
      <c r="M152" s="75" t="s">
        <v>541</v>
      </c>
      <c r="N152" s="75" t="s">
        <v>551</v>
      </c>
      <c r="O152" s="75" t="s">
        <v>541</v>
      </c>
      <c r="P152" s="75"/>
      <c r="Q152" s="75" t="s">
        <v>541</v>
      </c>
      <c r="R152" s="75" t="s">
        <v>551</v>
      </c>
      <c r="S152" s="75" t="s">
        <v>541</v>
      </c>
      <c r="T152" s="75" t="s">
        <v>541</v>
      </c>
      <c r="U152" s="75" t="s">
        <v>541</v>
      </c>
      <c r="V152" s="75" t="s">
        <v>541</v>
      </c>
      <c r="W152" s="75" t="s">
        <v>541</v>
      </c>
    </row>
    <row r="153" spans="1:23" x14ac:dyDescent="0.3">
      <c r="A153" s="80" t="s">
        <v>28</v>
      </c>
      <c r="B153" s="73">
        <f>SUM(D153:U153)</f>
        <v>12</v>
      </c>
      <c r="C153" s="25">
        <f>B153</f>
        <v>12</v>
      </c>
      <c r="D153" s="54"/>
      <c r="E153" s="75">
        <v>1</v>
      </c>
      <c r="F153" s="75">
        <v>1</v>
      </c>
      <c r="G153" s="75">
        <v>1</v>
      </c>
      <c r="H153" s="75"/>
      <c r="I153" s="75">
        <v>1</v>
      </c>
      <c r="J153" s="75">
        <v>1</v>
      </c>
      <c r="K153" s="54"/>
      <c r="L153" s="75">
        <v>1</v>
      </c>
      <c r="M153" s="75">
        <v>1</v>
      </c>
      <c r="N153" s="75"/>
      <c r="O153" s="75">
        <v>1</v>
      </c>
      <c r="P153" s="75"/>
      <c r="Q153" s="75">
        <v>1</v>
      </c>
      <c r="R153" s="75"/>
      <c r="S153" s="75">
        <v>1</v>
      </c>
      <c r="T153" s="75">
        <v>1</v>
      </c>
      <c r="U153" s="75">
        <v>1</v>
      </c>
      <c r="V153" s="75">
        <v>1</v>
      </c>
      <c r="W153" s="75">
        <v>1</v>
      </c>
    </row>
    <row r="154" spans="1:23" x14ac:dyDescent="0.3">
      <c r="A154" s="80" t="s">
        <v>29</v>
      </c>
      <c r="B154" s="73">
        <f>SUM(D154:U154)</f>
        <v>3</v>
      </c>
      <c r="C154" s="25">
        <f>B154</f>
        <v>3</v>
      </c>
      <c r="D154" s="54"/>
      <c r="E154" s="75"/>
      <c r="F154" s="75"/>
      <c r="G154" s="75"/>
      <c r="H154" s="75">
        <v>1</v>
      </c>
      <c r="I154" s="75"/>
      <c r="J154" s="75"/>
      <c r="K154" s="54"/>
      <c r="L154" s="75"/>
      <c r="M154" s="75"/>
      <c r="N154" s="75">
        <v>1</v>
      </c>
      <c r="O154" s="75"/>
      <c r="P154" s="75"/>
      <c r="Q154" s="75"/>
      <c r="R154" s="75">
        <v>1</v>
      </c>
      <c r="S154" s="75"/>
      <c r="T154" s="75"/>
      <c r="U154" s="75"/>
      <c r="V154" s="75"/>
      <c r="W154" s="75"/>
    </row>
    <row r="155" spans="1:23" x14ac:dyDescent="0.3">
      <c r="A155" s="80" t="s">
        <v>30</v>
      </c>
      <c r="B155" s="73">
        <f>B153+B154</f>
        <v>15</v>
      </c>
      <c r="C155" s="25">
        <f>C153+C154</f>
        <v>15</v>
      </c>
      <c r="D155" s="54"/>
      <c r="E155" s="75"/>
      <c r="F155" s="75"/>
      <c r="G155" s="75"/>
      <c r="H155" s="75"/>
      <c r="I155" s="75"/>
      <c r="J155" s="75"/>
      <c r="K155" s="54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</row>
    <row r="156" spans="1:23" x14ac:dyDescent="0.3">
      <c r="A156" s="80" t="s">
        <v>31</v>
      </c>
      <c r="B156" s="73">
        <f>SUM(D156:U156)</f>
        <v>1</v>
      </c>
      <c r="C156" s="25">
        <f>B157</f>
        <v>5</v>
      </c>
      <c r="D156" s="54"/>
      <c r="E156" s="75"/>
      <c r="F156" s="75"/>
      <c r="G156" s="75"/>
      <c r="H156" s="75"/>
      <c r="I156" s="75"/>
      <c r="J156" s="75">
        <v>1</v>
      </c>
      <c r="K156" s="54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</row>
    <row r="157" spans="1:23" ht="17" thickBot="1" x14ac:dyDescent="0.35">
      <c r="A157" s="82" t="s">
        <v>32</v>
      </c>
      <c r="B157" s="73">
        <f>SUM(D157:U157)</f>
        <v>5</v>
      </c>
      <c r="C157" s="26">
        <f>B157</f>
        <v>5</v>
      </c>
      <c r="D157" s="79"/>
      <c r="E157" s="78"/>
      <c r="F157" s="78"/>
      <c r="G157" s="78"/>
      <c r="H157" s="78"/>
      <c r="I157" s="78"/>
      <c r="J157" s="78">
        <v>5</v>
      </c>
      <c r="K157" s="79"/>
      <c r="L157" s="78"/>
      <c r="M157" s="78"/>
      <c r="N157" s="42"/>
      <c r="O157" s="78"/>
      <c r="P157" s="78"/>
      <c r="Q157" s="78"/>
      <c r="R157" s="78"/>
      <c r="S157" s="78"/>
      <c r="T157" s="78"/>
      <c r="U157" s="78"/>
      <c r="V157" s="78"/>
      <c r="W157" s="78"/>
    </row>
    <row r="158" spans="1:23" ht="21.1" x14ac:dyDescent="0.35">
      <c r="A158" s="48" t="s">
        <v>355</v>
      </c>
      <c r="B158" s="73"/>
      <c r="C158" s="27"/>
      <c r="D158" s="84"/>
      <c r="E158" s="75" t="s">
        <v>551</v>
      </c>
      <c r="F158" s="75"/>
      <c r="G158" s="75"/>
      <c r="H158" s="75"/>
      <c r="I158" s="75"/>
      <c r="J158" s="75" t="s">
        <v>551</v>
      </c>
      <c r="K158" s="54"/>
      <c r="L158" s="75" t="s">
        <v>551</v>
      </c>
      <c r="M158" s="75" t="s">
        <v>595</v>
      </c>
      <c r="N158" s="75" t="s">
        <v>543</v>
      </c>
      <c r="O158" s="83"/>
      <c r="P158" s="83" t="s">
        <v>551</v>
      </c>
      <c r="Q158" s="83" t="s">
        <v>551</v>
      </c>
      <c r="R158" s="83" t="s">
        <v>595</v>
      </c>
      <c r="S158" s="83" t="s">
        <v>551</v>
      </c>
      <c r="T158" s="83" t="s">
        <v>551</v>
      </c>
      <c r="U158" s="83" t="s">
        <v>551</v>
      </c>
      <c r="V158" s="83"/>
      <c r="W158" s="83"/>
    </row>
    <row r="159" spans="1:23" x14ac:dyDescent="0.3">
      <c r="A159" s="80" t="s">
        <v>28</v>
      </c>
      <c r="B159" s="73">
        <f>SUM(D159:U159)+3</f>
        <v>4</v>
      </c>
      <c r="C159" s="25">
        <f>B159</f>
        <v>4</v>
      </c>
      <c r="D159" s="54"/>
      <c r="E159" s="75"/>
      <c r="F159" s="75"/>
      <c r="G159" s="75"/>
      <c r="H159" s="75"/>
      <c r="I159" s="75"/>
      <c r="J159" s="75"/>
      <c r="K159" s="54"/>
      <c r="L159" s="75"/>
      <c r="M159" s="75"/>
      <c r="N159" s="75">
        <v>1</v>
      </c>
      <c r="O159" s="75"/>
      <c r="P159" s="75"/>
      <c r="Q159" s="75"/>
      <c r="R159" s="75"/>
      <c r="S159" s="75"/>
      <c r="T159" s="75"/>
      <c r="U159" s="75"/>
      <c r="V159" s="75"/>
      <c r="W159" s="75"/>
    </row>
    <row r="160" spans="1:23" x14ac:dyDescent="0.3">
      <c r="A160" s="80" t="s">
        <v>29</v>
      </c>
      <c r="B160" s="73">
        <f>SUM(D160:U160)+9</f>
        <v>19</v>
      </c>
      <c r="C160" s="25">
        <f>B160</f>
        <v>19</v>
      </c>
      <c r="D160" s="54"/>
      <c r="E160" s="75">
        <v>1</v>
      </c>
      <c r="F160" s="75"/>
      <c r="G160" s="75"/>
      <c r="H160" s="75"/>
      <c r="I160" s="75"/>
      <c r="J160" s="75">
        <v>1</v>
      </c>
      <c r="K160" s="54"/>
      <c r="L160" s="75">
        <v>1</v>
      </c>
      <c r="M160" s="75">
        <v>1</v>
      </c>
      <c r="N160" s="75"/>
      <c r="O160" s="75"/>
      <c r="P160" s="75">
        <v>1</v>
      </c>
      <c r="Q160" s="75">
        <v>1</v>
      </c>
      <c r="R160" s="75">
        <v>1</v>
      </c>
      <c r="S160" s="75">
        <v>1</v>
      </c>
      <c r="T160" s="75">
        <v>1</v>
      </c>
      <c r="U160" s="75">
        <v>1</v>
      </c>
      <c r="V160" s="75"/>
      <c r="W160" s="75"/>
    </row>
    <row r="161" spans="1:23" x14ac:dyDescent="0.3">
      <c r="A161" s="80" t="s">
        <v>30</v>
      </c>
      <c r="B161" s="73">
        <f>B159+B160</f>
        <v>23</v>
      </c>
      <c r="C161" s="25">
        <f>C159+C160</f>
        <v>23</v>
      </c>
      <c r="D161" s="54"/>
      <c r="E161" s="75"/>
      <c r="F161" s="75"/>
      <c r="G161" s="75"/>
      <c r="H161" s="75"/>
      <c r="I161" s="75"/>
      <c r="J161" s="75"/>
      <c r="K161" s="54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</row>
    <row r="162" spans="1:23" x14ac:dyDescent="0.3">
      <c r="A162" s="80" t="s">
        <v>31</v>
      </c>
      <c r="B162" s="73">
        <f>SUM(D162:U162)+3</f>
        <v>5</v>
      </c>
      <c r="C162" s="25">
        <f>B163</f>
        <v>25</v>
      </c>
      <c r="D162" s="54"/>
      <c r="E162" s="75"/>
      <c r="F162" s="75"/>
      <c r="G162" s="75"/>
      <c r="H162" s="75"/>
      <c r="I162" s="75"/>
      <c r="J162" s="75"/>
      <c r="K162" s="54"/>
      <c r="L162" s="75">
        <v>1</v>
      </c>
      <c r="M162" s="75"/>
      <c r="N162" s="75">
        <v>1</v>
      </c>
      <c r="O162" s="75"/>
      <c r="P162" s="75"/>
      <c r="Q162" s="75"/>
      <c r="R162" s="75"/>
      <c r="S162" s="75"/>
      <c r="T162" s="75"/>
      <c r="U162" s="75"/>
      <c r="V162" s="75"/>
      <c r="W162" s="75"/>
    </row>
    <row r="163" spans="1:23" ht="17" thickBot="1" x14ac:dyDescent="0.35">
      <c r="A163" s="82" t="s">
        <v>32</v>
      </c>
      <c r="B163" s="73">
        <f>SUM(D163:U163)+15</f>
        <v>25</v>
      </c>
      <c r="C163" s="26">
        <f>B163</f>
        <v>25</v>
      </c>
      <c r="D163" s="79"/>
      <c r="E163" s="78"/>
      <c r="F163" s="78"/>
      <c r="G163" s="78"/>
      <c r="H163" s="78"/>
      <c r="I163" s="78"/>
      <c r="J163" s="78"/>
      <c r="K163" s="79"/>
      <c r="L163" s="78">
        <v>5</v>
      </c>
      <c r="M163" s="78"/>
      <c r="N163" s="78">
        <v>5</v>
      </c>
      <c r="O163" s="75"/>
      <c r="P163" s="75"/>
      <c r="Q163" s="75"/>
      <c r="R163" s="75"/>
      <c r="S163" s="75"/>
      <c r="T163" s="75"/>
      <c r="U163" s="75"/>
      <c r="V163" s="75"/>
      <c r="W163" s="75"/>
    </row>
    <row r="164" spans="1:23" ht="21.1" x14ac:dyDescent="0.35">
      <c r="A164" s="48" t="s">
        <v>526</v>
      </c>
      <c r="B164" s="73"/>
      <c r="C164" s="27"/>
      <c r="D164" s="84"/>
      <c r="E164" s="75" t="s">
        <v>568</v>
      </c>
      <c r="F164" s="75" t="s">
        <v>543</v>
      </c>
      <c r="G164" s="75" t="s">
        <v>543</v>
      </c>
      <c r="H164" s="75" t="s">
        <v>551</v>
      </c>
      <c r="I164" s="75" t="s">
        <v>543</v>
      </c>
      <c r="J164" s="75" t="s">
        <v>543</v>
      </c>
      <c r="K164" s="54"/>
      <c r="L164" s="75" t="s">
        <v>543</v>
      </c>
      <c r="M164" s="75" t="s">
        <v>543</v>
      </c>
      <c r="N164" s="75"/>
      <c r="O164" s="83" t="s">
        <v>543</v>
      </c>
      <c r="P164" s="83"/>
      <c r="Q164" s="83" t="s">
        <v>543</v>
      </c>
      <c r="R164" s="83" t="s">
        <v>551</v>
      </c>
      <c r="S164" s="83" t="s">
        <v>543</v>
      </c>
      <c r="T164" s="83" t="s">
        <v>543</v>
      </c>
      <c r="U164" s="83" t="s">
        <v>543</v>
      </c>
      <c r="V164" s="83" t="s">
        <v>543</v>
      </c>
      <c r="W164" s="83" t="s">
        <v>543</v>
      </c>
    </row>
    <row r="165" spans="1:23" x14ac:dyDescent="0.3">
      <c r="A165" s="80" t="s">
        <v>28</v>
      </c>
      <c r="B165" s="73">
        <f>SUM(D165:U165)</f>
        <v>12</v>
      </c>
      <c r="C165" s="25">
        <f>B165</f>
        <v>12</v>
      </c>
      <c r="D165" s="54"/>
      <c r="E165" s="75">
        <v>1</v>
      </c>
      <c r="F165" s="75">
        <v>1</v>
      </c>
      <c r="G165" s="75">
        <v>1</v>
      </c>
      <c r="H165" s="75"/>
      <c r="I165" s="75">
        <v>1</v>
      </c>
      <c r="J165" s="75">
        <v>1</v>
      </c>
      <c r="K165" s="54"/>
      <c r="L165" s="75">
        <v>1</v>
      </c>
      <c r="M165" s="75">
        <v>1</v>
      </c>
      <c r="N165" s="75"/>
      <c r="O165" s="75">
        <v>1</v>
      </c>
      <c r="P165" s="75"/>
      <c r="Q165" s="75">
        <v>1</v>
      </c>
      <c r="R165" s="75"/>
      <c r="S165" s="75">
        <v>1</v>
      </c>
      <c r="T165" s="75">
        <v>1</v>
      </c>
      <c r="U165" s="75">
        <v>1</v>
      </c>
      <c r="V165" s="75">
        <v>1</v>
      </c>
      <c r="W165" s="75">
        <v>1</v>
      </c>
    </row>
    <row r="166" spans="1:23" x14ac:dyDescent="0.3">
      <c r="A166" s="80" t="s">
        <v>29</v>
      </c>
      <c r="B166" s="73">
        <f>SUM(D166:U166)</f>
        <v>2</v>
      </c>
      <c r="C166" s="25">
        <f>B166</f>
        <v>2</v>
      </c>
      <c r="D166" s="54"/>
      <c r="E166" s="75"/>
      <c r="F166" s="75"/>
      <c r="G166" s="75"/>
      <c r="H166" s="75">
        <v>1</v>
      </c>
      <c r="I166" s="75"/>
      <c r="J166" s="75"/>
      <c r="K166" s="54"/>
      <c r="L166" s="75"/>
      <c r="M166" s="75"/>
      <c r="N166" s="75"/>
      <c r="O166" s="75"/>
      <c r="P166" s="75"/>
      <c r="Q166" s="75"/>
      <c r="R166" s="75">
        <v>1</v>
      </c>
      <c r="S166" s="75"/>
      <c r="T166" s="75"/>
      <c r="U166" s="75"/>
      <c r="V166" s="75"/>
      <c r="W166" s="75"/>
    </row>
    <row r="167" spans="1:23" x14ac:dyDescent="0.3">
      <c r="A167" s="80" t="s">
        <v>30</v>
      </c>
      <c r="B167" s="73">
        <f>B165+B166</f>
        <v>14</v>
      </c>
      <c r="C167" s="25">
        <f>C165+C166</f>
        <v>14</v>
      </c>
      <c r="D167" s="54"/>
      <c r="E167" s="75"/>
      <c r="F167" s="75"/>
      <c r="G167" s="75"/>
      <c r="H167" s="75"/>
      <c r="I167" s="75"/>
      <c r="J167" s="75"/>
      <c r="K167" s="54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</row>
    <row r="168" spans="1:23" x14ac:dyDescent="0.3">
      <c r="A168" s="80" t="s">
        <v>31</v>
      </c>
      <c r="B168" s="73">
        <f>SUM(D168:U168)</f>
        <v>10</v>
      </c>
      <c r="C168" s="25">
        <f>B169</f>
        <v>50</v>
      </c>
      <c r="D168" s="54"/>
      <c r="E168" s="75">
        <v>1</v>
      </c>
      <c r="F168" s="75">
        <v>1</v>
      </c>
      <c r="G168" s="75"/>
      <c r="H168" s="75"/>
      <c r="I168" s="75">
        <v>1</v>
      </c>
      <c r="J168" s="75">
        <v>1</v>
      </c>
      <c r="K168" s="54"/>
      <c r="L168" s="75">
        <v>1</v>
      </c>
      <c r="M168" s="75">
        <v>1</v>
      </c>
      <c r="N168" s="75"/>
      <c r="O168" s="75">
        <v>1</v>
      </c>
      <c r="P168" s="75"/>
      <c r="Q168" s="75"/>
      <c r="R168" s="75"/>
      <c r="S168" s="75">
        <v>1</v>
      </c>
      <c r="T168" s="75"/>
      <c r="U168" s="75">
        <v>2</v>
      </c>
      <c r="V168" s="75"/>
      <c r="W168" s="75"/>
    </row>
    <row r="169" spans="1:23" ht="17" thickBot="1" x14ac:dyDescent="0.35">
      <c r="A169" s="82" t="s">
        <v>32</v>
      </c>
      <c r="B169" s="73">
        <f>SUM(D169:U169)</f>
        <v>50</v>
      </c>
      <c r="C169" s="26">
        <f>B169</f>
        <v>50</v>
      </c>
      <c r="D169" s="79"/>
      <c r="E169" s="78">
        <v>5</v>
      </c>
      <c r="F169" s="78">
        <v>5</v>
      </c>
      <c r="G169" s="78"/>
      <c r="H169" s="78"/>
      <c r="I169" s="78">
        <v>5</v>
      </c>
      <c r="J169" s="78">
        <v>5</v>
      </c>
      <c r="K169" s="79"/>
      <c r="L169" s="78">
        <v>5</v>
      </c>
      <c r="M169" s="78">
        <v>5</v>
      </c>
      <c r="N169" s="78"/>
      <c r="O169" s="75">
        <v>5</v>
      </c>
      <c r="P169" s="75"/>
      <c r="Q169" s="75"/>
      <c r="R169" s="75"/>
      <c r="S169" s="75">
        <v>5</v>
      </c>
      <c r="T169" s="75"/>
      <c r="U169" s="75">
        <v>10</v>
      </c>
      <c r="V169" s="75"/>
      <c r="W169" s="75"/>
    </row>
    <row r="170" spans="1:23" ht="21.1" x14ac:dyDescent="0.35">
      <c r="A170" s="48" t="s">
        <v>356</v>
      </c>
      <c r="B170" s="73"/>
      <c r="C170" s="27"/>
      <c r="D170" s="54"/>
      <c r="E170" s="75"/>
      <c r="F170" s="75" t="s">
        <v>551</v>
      </c>
      <c r="G170" s="75" t="s">
        <v>551</v>
      </c>
      <c r="H170" s="75" t="s">
        <v>670</v>
      </c>
      <c r="I170" s="75" t="s">
        <v>551</v>
      </c>
      <c r="J170" s="75"/>
      <c r="K170" s="54"/>
      <c r="L170" s="75"/>
      <c r="M170" s="75"/>
      <c r="N170" s="75" t="s">
        <v>551</v>
      </c>
      <c r="O170" s="83" t="s">
        <v>551</v>
      </c>
      <c r="P170" s="83" t="s">
        <v>543</v>
      </c>
      <c r="Q170" s="83" t="s">
        <v>551</v>
      </c>
      <c r="R170" s="83" t="s">
        <v>543</v>
      </c>
      <c r="S170" s="83"/>
      <c r="T170" s="83"/>
      <c r="U170" s="83"/>
      <c r="V170" s="83" t="s">
        <v>551</v>
      </c>
      <c r="W170" s="83" t="s">
        <v>551</v>
      </c>
    </row>
    <row r="171" spans="1:23" x14ac:dyDescent="0.3">
      <c r="A171" s="80" t="s">
        <v>28</v>
      </c>
      <c r="B171" s="73">
        <f>SUM(D171:U171)+29</f>
        <v>32</v>
      </c>
      <c r="C171" s="25">
        <f>B171</f>
        <v>32</v>
      </c>
      <c r="D171" s="54"/>
      <c r="E171" s="75"/>
      <c r="F171" s="75"/>
      <c r="G171" s="75"/>
      <c r="H171" s="75">
        <v>1</v>
      </c>
      <c r="I171" s="75"/>
      <c r="J171" s="75"/>
      <c r="K171" s="54"/>
      <c r="L171" s="75"/>
      <c r="M171" s="75"/>
      <c r="N171" s="75"/>
      <c r="O171" s="75"/>
      <c r="P171" s="75">
        <v>1</v>
      </c>
      <c r="Q171" s="75"/>
      <c r="R171" s="75">
        <v>1</v>
      </c>
      <c r="S171" s="75"/>
      <c r="T171" s="75"/>
      <c r="U171" s="75"/>
      <c r="V171" s="75"/>
      <c r="W171" s="75"/>
    </row>
    <row r="172" spans="1:23" x14ac:dyDescent="0.3">
      <c r="A172" s="80" t="s">
        <v>29</v>
      </c>
      <c r="B172" s="73">
        <f>SUM(D172:U172)+21</f>
        <v>27</v>
      </c>
      <c r="C172" s="25">
        <f>B172</f>
        <v>27</v>
      </c>
      <c r="D172" s="54"/>
      <c r="E172" s="75"/>
      <c r="F172" s="75">
        <v>1</v>
      </c>
      <c r="G172" s="75">
        <v>1</v>
      </c>
      <c r="H172" s="75"/>
      <c r="I172" s="75">
        <v>1</v>
      </c>
      <c r="J172" s="75"/>
      <c r="K172" s="54"/>
      <c r="L172" s="75"/>
      <c r="M172" s="75"/>
      <c r="N172" s="75">
        <v>1</v>
      </c>
      <c r="O172" s="75">
        <v>1</v>
      </c>
      <c r="P172" s="75"/>
      <c r="Q172" s="75">
        <v>1</v>
      </c>
      <c r="R172" s="75"/>
      <c r="S172" s="75"/>
      <c r="T172" s="75"/>
      <c r="U172" s="75"/>
      <c r="V172" s="75">
        <v>1</v>
      </c>
      <c r="W172" s="75">
        <v>1</v>
      </c>
    </row>
    <row r="173" spans="1:23" x14ac:dyDescent="0.3">
      <c r="A173" s="80" t="s">
        <v>30</v>
      </c>
      <c r="B173" s="73">
        <f>B171+B172</f>
        <v>59</v>
      </c>
      <c r="C173" s="25">
        <f>C171+C172</f>
        <v>59</v>
      </c>
      <c r="D173" s="54"/>
      <c r="E173" s="75"/>
      <c r="F173" s="75"/>
      <c r="G173" s="75"/>
      <c r="H173" s="75"/>
      <c r="I173" s="75"/>
      <c r="J173" s="75"/>
      <c r="K173" s="54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</row>
    <row r="174" spans="1:23" x14ac:dyDescent="0.3">
      <c r="A174" s="80" t="s">
        <v>31</v>
      </c>
      <c r="B174" s="73">
        <f>SUM(D174:U174)+8</f>
        <v>11</v>
      </c>
      <c r="C174" s="25">
        <f>B175</f>
        <v>59</v>
      </c>
      <c r="D174" s="54"/>
      <c r="E174" s="75"/>
      <c r="F174" s="75">
        <v>1</v>
      </c>
      <c r="G174" s="75"/>
      <c r="H174" s="75"/>
      <c r="I174" s="75"/>
      <c r="J174" s="75"/>
      <c r="K174" s="54"/>
      <c r="L174" s="75"/>
      <c r="M174" s="75"/>
      <c r="N174" s="75">
        <v>1</v>
      </c>
      <c r="O174" s="75">
        <v>1</v>
      </c>
      <c r="P174" s="75"/>
      <c r="Q174" s="75"/>
      <c r="R174" s="75"/>
      <c r="S174" s="75"/>
      <c r="T174" s="75"/>
      <c r="U174" s="75"/>
      <c r="V174" s="75"/>
      <c r="W174" s="75">
        <v>1</v>
      </c>
    </row>
    <row r="175" spans="1:23" ht="17" thickBot="1" x14ac:dyDescent="0.35">
      <c r="A175" s="82" t="s">
        <v>32</v>
      </c>
      <c r="B175" s="73">
        <f>SUM(D175:U175)+44</f>
        <v>59</v>
      </c>
      <c r="C175" s="26">
        <f>B175</f>
        <v>59</v>
      </c>
      <c r="D175" s="79"/>
      <c r="E175" s="78"/>
      <c r="F175" s="78">
        <v>5</v>
      </c>
      <c r="G175" s="78"/>
      <c r="H175" s="78"/>
      <c r="I175" s="78"/>
      <c r="J175" s="78"/>
      <c r="K175" s="79"/>
      <c r="L175" s="78"/>
      <c r="M175" s="78"/>
      <c r="N175" s="78">
        <v>5</v>
      </c>
      <c r="O175" s="75">
        <v>5</v>
      </c>
      <c r="P175" s="75"/>
      <c r="Q175" s="75"/>
      <c r="R175" s="75"/>
      <c r="S175" s="78"/>
      <c r="T175" s="78"/>
      <c r="U175" s="78"/>
      <c r="V175" s="78"/>
      <c r="W175" s="78">
        <v>5</v>
      </c>
    </row>
    <row r="176" spans="1:23" ht="21.1" x14ac:dyDescent="0.35">
      <c r="A176" s="48" t="s">
        <v>357</v>
      </c>
      <c r="B176" s="73"/>
      <c r="C176" s="27"/>
      <c r="D176" s="54"/>
      <c r="E176" s="75" t="s">
        <v>551</v>
      </c>
      <c r="F176" s="75" t="s">
        <v>551</v>
      </c>
      <c r="G176" s="75"/>
      <c r="H176" s="75"/>
      <c r="I176" s="75"/>
      <c r="J176" s="75"/>
      <c r="K176" s="54"/>
      <c r="L176" s="75"/>
      <c r="M176" s="75"/>
      <c r="N176" s="75"/>
      <c r="O176" s="83"/>
      <c r="P176" s="83" t="s">
        <v>551</v>
      </c>
      <c r="Q176" s="83" t="s">
        <v>551</v>
      </c>
      <c r="R176" s="83" t="s">
        <v>551</v>
      </c>
      <c r="S176" s="75"/>
      <c r="T176" s="75" t="s">
        <v>551</v>
      </c>
      <c r="U176" s="75"/>
      <c r="V176" s="75"/>
      <c r="W176" s="75"/>
    </row>
    <row r="177" spans="1:23" x14ac:dyDescent="0.3">
      <c r="A177" s="80" t="s">
        <v>28</v>
      </c>
      <c r="B177" s="73">
        <f>SUM(D177:U177)</f>
        <v>0</v>
      </c>
      <c r="C177" s="25">
        <f>B177+3</f>
        <v>3</v>
      </c>
      <c r="D177" s="54"/>
      <c r="E177" s="75"/>
      <c r="F177" s="75"/>
      <c r="G177" s="75"/>
      <c r="H177" s="75"/>
      <c r="I177" s="75"/>
      <c r="J177" s="75"/>
      <c r="K177" s="54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</row>
    <row r="178" spans="1:23" x14ac:dyDescent="0.3">
      <c r="A178" s="80" t="s">
        <v>29</v>
      </c>
      <c r="B178" s="73">
        <f>SUM(D178:U178)+3</f>
        <v>9</v>
      </c>
      <c r="C178" s="25">
        <f>B178+2</f>
        <v>11</v>
      </c>
      <c r="D178" s="54"/>
      <c r="E178" s="75">
        <v>1</v>
      </c>
      <c r="F178" s="75">
        <v>1</v>
      </c>
      <c r="G178" s="75"/>
      <c r="H178" s="75"/>
      <c r="I178" s="75"/>
      <c r="J178" s="75"/>
      <c r="K178" s="54"/>
      <c r="L178" s="75"/>
      <c r="M178" s="75"/>
      <c r="N178" s="75"/>
      <c r="O178" s="75"/>
      <c r="P178" s="75">
        <v>1</v>
      </c>
      <c r="Q178" s="75">
        <v>1</v>
      </c>
      <c r="R178" s="75">
        <v>1</v>
      </c>
      <c r="S178" s="75"/>
      <c r="T178" s="75">
        <v>1</v>
      </c>
      <c r="U178" s="75"/>
      <c r="V178" s="75"/>
      <c r="W178" s="75"/>
    </row>
    <row r="179" spans="1:23" x14ac:dyDescent="0.3">
      <c r="A179" s="80" t="s">
        <v>30</v>
      </c>
      <c r="B179" s="73">
        <f>B177+B178</f>
        <v>9</v>
      </c>
      <c r="C179" s="25">
        <f>C177+C178</f>
        <v>14</v>
      </c>
      <c r="D179" s="54"/>
      <c r="E179" s="75"/>
      <c r="F179" s="75"/>
      <c r="G179" s="75"/>
      <c r="H179" s="75"/>
      <c r="I179" s="75"/>
      <c r="J179" s="75"/>
      <c r="K179" s="54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</row>
    <row r="180" spans="1:23" x14ac:dyDescent="0.3">
      <c r="A180" s="80" t="s">
        <v>31</v>
      </c>
      <c r="B180" s="73">
        <f>SUM(D180:U180)</f>
        <v>0</v>
      </c>
      <c r="C180" s="25">
        <f>B181</f>
        <v>0</v>
      </c>
      <c r="D180" s="54"/>
      <c r="E180" s="75"/>
      <c r="F180" s="75"/>
      <c r="G180" s="75"/>
      <c r="H180" s="75"/>
      <c r="I180" s="75"/>
      <c r="J180" s="75"/>
      <c r="K180" s="54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</row>
    <row r="181" spans="1:23" ht="17" thickBot="1" x14ac:dyDescent="0.35">
      <c r="A181" s="82" t="s">
        <v>32</v>
      </c>
      <c r="B181" s="73">
        <f>SUM(D181:U181)</f>
        <v>0</v>
      </c>
      <c r="C181" s="26">
        <f>B181</f>
        <v>0</v>
      </c>
      <c r="D181" s="79"/>
      <c r="E181" s="78"/>
      <c r="F181" s="78"/>
      <c r="G181" s="78"/>
      <c r="H181" s="78"/>
      <c r="I181" s="78"/>
      <c r="J181" s="78"/>
      <c r="K181" s="79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</row>
    <row r="182" spans="1:23" ht="21.1" x14ac:dyDescent="0.35">
      <c r="A182" s="48" t="s">
        <v>358</v>
      </c>
      <c r="B182" s="73"/>
      <c r="C182" s="27"/>
      <c r="D182" s="54"/>
      <c r="E182" s="75" t="s">
        <v>545</v>
      </c>
      <c r="F182" s="75" t="s">
        <v>545</v>
      </c>
      <c r="G182" s="75" t="s">
        <v>545</v>
      </c>
      <c r="H182" s="75" t="s">
        <v>551</v>
      </c>
      <c r="I182" s="75" t="s">
        <v>551</v>
      </c>
      <c r="J182" s="75">
        <v>4</v>
      </c>
      <c r="K182" s="54"/>
      <c r="L182" s="75" t="s">
        <v>551</v>
      </c>
      <c r="M182" s="75">
        <v>5</v>
      </c>
      <c r="N182" s="75">
        <v>5</v>
      </c>
      <c r="O182" s="75">
        <v>5</v>
      </c>
      <c r="P182" s="83" t="s">
        <v>545</v>
      </c>
      <c r="Q182" s="83">
        <v>5</v>
      </c>
      <c r="R182" s="83" t="s">
        <v>604</v>
      </c>
      <c r="S182" s="83" t="s">
        <v>604</v>
      </c>
      <c r="T182" s="83" t="s">
        <v>551</v>
      </c>
      <c r="U182" s="83" t="s">
        <v>551</v>
      </c>
      <c r="V182" s="83" t="s">
        <v>604</v>
      </c>
      <c r="W182" s="83" t="s">
        <v>604</v>
      </c>
    </row>
    <row r="183" spans="1:23" x14ac:dyDescent="0.3">
      <c r="A183" s="80" t="s">
        <v>28</v>
      </c>
      <c r="B183" s="73">
        <f>SUM(D183:U183)+50</f>
        <v>61</v>
      </c>
      <c r="C183" s="25">
        <f>B183</f>
        <v>61</v>
      </c>
      <c r="D183" s="54"/>
      <c r="E183" s="75">
        <v>1</v>
      </c>
      <c r="F183" s="75">
        <v>1</v>
      </c>
      <c r="G183" s="75">
        <v>1</v>
      </c>
      <c r="H183" s="75"/>
      <c r="I183" s="75"/>
      <c r="J183" s="75">
        <v>1</v>
      </c>
      <c r="K183" s="54"/>
      <c r="L183" s="75"/>
      <c r="M183" s="75">
        <v>1</v>
      </c>
      <c r="N183" s="75">
        <v>1</v>
      </c>
      <c r="O183" s="75">
        <v>1</v>
      </c>
      <c r="P183" s="75">
        <v>1</v>
      </c>
      <c r="Q183" s="75">
        <v>1</v>
      </c>
      <c r="R183" s="75">
        <v>1</v>
      </c>
      <c r="S183" s="75">
        <v>1</v>
      </c>
      <c r="T183" s="75"/>
      <c r="U183" s="75"/>
      <c r="V183" s="75">
        <v>1</v>
      </c>
      <c r="W183" s="75">
        <v>1</v>
      </c>
    </row>
    <row r="184" spans="1:23" x14ac:dyDescent="0.3">
      <c r="A184" s="80" t="s">
        <v>29</v>
      </c>
      <c r="B184" s="73">
        <f>SUM(D184:U184)+4</f>
        <v>9</v>
      </c>
      <c r="C184" s="25">
        <f>B184</f>
        <v>9</v>
      </c>
      <c r="D184" s="54"/>
      <c r="E184" s="75"/>
      <c r="F184" s="75"/>
      <c r="G184" s="75"/>
      <c r="H184" s="75">
        <v>1</v>
      </c>
      <c r="I184" s="75">
        <v>1</v>
      </c>
      <c r="J184" s="75"/>
      <c r="K184" s="54"/>
      <c r="L184" s="75">
        <v>1</v>
      </c>
      <c r="M184" s="75"/>
      <c r="N184" s="75"/>
      <c r="O184" s="75"/>
      <c r="P184" s="75"/>
      <c r="Q184" s="75"/>
      <c r="R184" s="75"/>
      <c r="S184" s="75"/>
      <c r="T184" s="75">
        <v>1</v>
      </c>
      <c r="U184" s="75">
        <v>1</v>
      </c>
      <c r="V184" s="75"/>
      <c r="W184" s="75"/>
    </row>
    <row r="185" spans="1:23" x14ac:dyDescent="0.3">
      <c r="A185" s="80" t="s">
        <v>30</v>
      </c>
      <c r="B185" s="73">
        <f>B183+B184</f>
        <v>70</v>
      </c>
      <c r="C185" s="25">
        <f>C183+C184</f>
        <v>70</v>
      </c>
      <c r="D185" s="54"/>
      <c r="E185" s="75"/>
      <c r="F185" s="75"/>
      <c r="G185" s="75"/>
      <c r="H185" s="75"/>
      <c r="I185" s="75"/>
      <c r="J185" s="75"/>
      <c r="K185" s="54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</row>
    <row r="186" spans="1:23" x14ac:dyDescent="0.3">
      <c r="A186" s="80" t="s">
        <v>31</v>
      </c>
      <c r="B186" s="73">
        <f>SUM(D186:U186)+4</f>
        <v>5</v>
      </c>
      <c r="C186" s="25">
        <f>B187</f>
        <v>27</v>
      </c>
      <c r="D186" s="54"/>
      <c r="E186" s="75">
        <v>1</v>
      </c>
      <c r="F186" s="75"/>
      <c r="G186" s="75"/>
      <c r="H186" s="75"/>
      <c r="I186" s="75"/>
      <c r="J186" s="75"/>
      <c r="K186" s="54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</row>
    <row r="187" spans="1:23" ht="17" thickBot="1" x14ac:dyDescent="0.35">
      <c r="A187" s="82" t="s">
        <v>32</v>
      </c>
      <c r="B187" s="73">
        <f>SUM(D187:U187)+22</f>
        <v>27</v>
      </c>
      <c r="C187" s="26">
        <f>B187</f>
        <v>27</v>
      </c>
      <c r="D187" s="79"/>
      <c r="E187" s="78">
        <v>5</v>
      </c>
      <c r="F187" s="78"/>
      <c r="G187" s="78"/>
      <c r="H187" s="78"/>
      <c r="I187" s="78"/>
      <c r="J187" s="78"/>
      <c r="K187" s="79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</row>
    <row r="188" spans="1:23" ht="21.1" x14ac:dyDescent="0.35">
      <c r="A188" s="48" t="s">
        <v>359</v>
      </c>
      <c r="B188" s="73"/>
      <c r="C188" s="27"/>
      <c r="D188" s="54"/>
      <c r="E188" s="75">
        <v>6</v>
      </c>
      <c r="F188" s="75">
        <v>6</v>
      </c>
      <c r="G188" s="75">
        <v>6</v>
      </c>
      <c r="H188" s="75" t="s">
        <v>635</v>
      </c>
      <c r="I188" s="75">
        <v>4</v>
      </c>
      <c r="J188" s="75">
        <v>6</v>
      </c>
      <c r="K188" s="54"/>
      <c r="L188" s="75">
        <v>4</v>
      </c>
      <c r="M188" s="75">
        <v>4</v>
      </c>
      <c r="N188" s="75" t="s">
        <v>635</v>
      </c>
      <c r="O188" s="75">
        <v>4</v>
      </c>
      <c r="P188" s="75" t="s">
        <v>551</v>
      </c>
      <c r="Q188" s="75">
        <v>6</v>
      </c>
      <c r="R188" s="75">
        <v>4</v>
      </c>
      <c r="S188" s="75">
        <v>4</v>
      </c>
      <c r="T188" s="75">
        <v>5</v>
      </c>
      <c r="U188" s="75">
        <v>4</v>
      </c>
      <c r="V188" s="75">
        <v>4</v>
      </c>
      <c r="W188" s="75">
        <v>4</v>
      </c>
    </row>
    <row r="189" spans="1:23" x14ac:dyDescent="0.3">
      <c r="A189" s="80" t="s">
        <v>28</v>
      </c>
      <c r="B189" s="73">
        <f>SUM(D189:U189)+16</f>
        <v>31</v>
      </c>
      <c r="C189" s="25">
        <f>B189</f>
        <v>31</v>
      </c>
      <c r="D189" s="54"/>
      <c r="E189" s="75">
        <v>1</v>
      </c>
      <c r="F189" s="75">
        <v>1</v>
      </c>
      <c r="G189" s="75">
        <v>1</v>
      </c>
      <c r="H189" s="75">
        <v>1</v>
      </c>
      <c r="I189" s="75">
        <v>1</v>
      </c>
      <c r="J189" s="75">
        <v>1</v>
      </c>
      <c r="K189" s="54"/>
      <c r="L189" s="75">
        <v>1</v>
      </c>
      <c r="M189" s="75">
        <v>1</v>
      </c>
      <c r="N189" s="75">
        <v>1</v>
      </c>
      <c r="O189" s="75">
        <v>1</v>
      </c>
      <c r="P189" s="75"/>
      <c r="Q189" s="75">
        <v>1</v>
      </c>
      <c r="R189" s="75">
        <v>1</v>
      </c>
      <c r="S189" s="75">
        <v>1</v>
      </c>
      <c r="T189" s="75">
        <v>1</v>
      </c>
      <c r="U189" s="75">
        <v>1</v>
      </c>
      <c r="V189" s="75">
        <v>1</v>
      </c>
      <c r="W189" s="75">
        <v>1</v>
      </c>
    </row>
    <row r="190" spans="1:23" x14ac:dyDescent="0.3">
      <c r="A190" s="80" t="s">
        <v>29</v>
      </c>
      <c r="B190" s="73">
        <f>SUM(D190:U190)</f>
        <v>1</v>
      </c>
      <c r="C190" s="25">
        <f>B190</f>
        <v>1</v>
      </c>
      <c r="D190" s="54"/>
      <c r="E190" s="75"/>
      <c r="F190" s="75"/>
      <c r="G190" s="75"/>
      <c r="H190" s="75"/>
      <c r="I190" s="75"/>
      <c r="J190" s="75"/>
      <c r="K190" s="54"/>
      <c r="L190" s="75"/>
      <c r="M190" s="75"/>
      <c r="N190" s="75"/>
      <c r="O190" s="75"/>
      <c r="P190" s="75">
        <v>1</v>
      </c>
      <c r="Q190" s="75"/>
      <c r="R190" s="75"/>
      <c r="S190" s="75"/>
      <c r="T190" s="75"/>
      <c r="U190" s="75"/>
      <c r="V190" s="75"/>
      <c r="W190" s="75"/>
    </row>
    <row r="191" spans="1:23" x14ac:dyDescent="0.3">
      <c r="A191" s="80" t="s">
        <v>30</v>
      </c>
      <c r="B191" s="73">
        <f>B189+B190</f>
        <v>32</v>
      </c>
      <c r="C191" s="25">
        <f>C189+C190</f>
        <v>32</v>
      </c>
      <c r="D191" s="54"/>
      <c r="E191" s="75"/>
      <c r="F191" s="75"/>
      <c r="G191" s="75"/>
      <c r="H191" s="75"/>
      <c r="I191" s="75"/>
      <c r="J191" s="75"/>
      <c r="K191" s="54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</row>
    <row r="192" spans="1:23" x14ac:dyDescent="0.3">
      <c r="A192" s="80" t="s">
        <v>31</v>
      </c>
      <c r="B192" s="73">
        <f>SUM(D192:U192)+5</f>
        <v>7</v>
      </c>
      <c r="C192" s="25">
        <f>B193</f>
        <v>35</v>
      </c>
      <c r="D192" s="54"/>
      <c r="E192" s="75"/>
      <c r="F192" s="75"/>
      <c r="G192" s="75"/>
      <c r="H192" s="75"/>
      <c r="I192" s="75"/>
      <c r="J192" s="75"/>
      <c r="K192" s="54"/>
      <c r="L192" s="75"/>
      <c r="M192" s="75"/>
      <c r="N192" s="75"/>
      <c r="O192" s="75"/>
      <c r="P192" s="75"/>
      <c r="Q192" s="75"/>
      <c r="R192" s="75">
        <v>1</v>
      </c>
      <c r="S192" s="75">
        <v>1</v>
      </c>
      <c r="T192" s="75"/>
      <c r="U192" s="75"/>
      <c r="V192" s="75"/>
      <c r="W192" s="75"/>
    </row>
    <row r="193" spans="1:23" ht="17" thickBot="1" x14ac:dyDescent="0.35">
      <c r="A193" s="82" t="s">
        <v>32</v>
      </c>
      <c r="B193" s="73">
        <f>SUM(D193:U193)+25</f>
        <v>35</v>
      </c>
      <c r="C193" s="26">
        <f>B193</f>
        <v>35</v>
      </c>
      <c r="D193" s="79"/>
      <c r="E193" s="78"/>
      <c r="F193" s="78"/>
      <c r="G193" s="78"/>
      <c r="H193" s="78"/>
      <c r="I193" s="78"/>
      <c r="J193" s="78"/>
      <c r="K193" s="79"/>
      <c r="L193" s="78"/>
      <c r="M193" s="78"/>
      <c r="N193" s="78"/>
      <c r="O193" s="78"/>
      <c r="P193" s="78"/>
      <c r="Q193" s="78"/>
      <c r="R193" s="78">
        <v>5</v>
      </c>
      <c r="S193" s="78">
        <v>5</v>
      </c>
      <c r="T193" s="78"/>
      <c r="U193" s="78"/>
      <c r="V193" s="78"/>
      <c r="W193" s="78"/>
    </row>
    <row r="194" spans="1:23" ht="21.1" x14ac:dyDescent="0.35">
      <c r="A194" s="48" t="s">
        <v>527</v>
      </c>
      <c r="B194" s="73"/>
      <c r="C194" s="27"/>
      <c r="D194" s="54"/>
      <c r="E194" s="75" t="s">
        <v>563</v>
      </c>
      <c r="F194" s="75">
        <v>5</v>
      </c>
      <c r="G194" s="75">
        <v>5</v>
      </c>
      <c r="H194" s="75">
        <v>5</v>
      </c>
      <c r="I194" s="75">
        <v>5</v>
      </c>
      <c r="J194" s="75">
        <v>5</v>
      </c>
      <c r="K194" s="54"/>
      <c r="L194" s="75" t="s">
        <v>604</v>
      </c>
      <c r="M194" s="75"/>
      <c r="N194" s="75"/>
      <c r="O194" s="75"/>
      <c r="P194" s="75"/>
      <c r="Q194" s="75"/>
      <c r="R194" s="75"/>
      <c r="S194" s="75"/>
      <c r="T194" s="75"/>
      <c r="U194" s="75" t="s">
        <v>604</v>
      </c>
      <c r="V194" s="75"/>
      <c r="W194" s="75"/>
    </row>
    <row r="195" spans="1:23" x14ac:dyDescent="0.3">
      <c r="A195" s="80" t="s">
        <v>28</v>
      </c>
      <c r="B195" s="73">
        <f>SUM(D195:U195)</f>
        <v>8</v>
      </c>
      <c r="C195" s="25">
        <f>B195</f>
        <v>8</v>
      </c>
      <c r="D195" s="54"/>
      <c r="E195" s="75">
        <v>1</v>
      </c>
      <c r="F195" s="75">
        <v>1</v>
      </c>
      <c r="G195" s="75">
        <v>1</v>
      </c>
      <c r="H195" s="75">
        <v>1</v>
      </c>
      <c r="I195" s="75">
        <v>1</v>
      </c>
      <c r="J195" s="75">
        <v>1</v>
      </c>
      <c r="K195" s="54"/>
      <c r="L195" s="75">
        <v>1</v>
      </c>
      <c r="M195" s="75"/>
      <c r="N195" s="75"/>
      <c r="O195" s="75"/>
      <c r="P195" s="75"/>
      <c r="Q195" s="75"/>
      <c r="R195" s="75"/>
      <c r="S195" s="75"/>
      <c r="T195" s="75"/>
      <c r="U195" s="75">
        <v>1</v>
      </c>
      <c r="V195" s="75"/>
      <c r="W195" s="75"/>
    </row>
    <row r="196" spans="1:23" x14ac:dyDescent="0.3">
      <c r="A196" s="80" t="s">
        <v>29</v>
      </c>
      <c r="B196" s="73">
        <f>SUM(D196:U196)</f>
        <v>0</v>
      </c>
      <c r="C196" s="25">
        <f>B196</f>
        <v>0</v>
      </c>
      <c r="D196" s="54"/>
      <c r="E196" s="75"/>
      <c r="F196" s="75"/>
      <c r="G196" s="75"/>
      <c r="H196" s="75"/>
      <c r="I196" s="75"/>
      <c r="J196" s="75"/>
      <c r="K196" s="54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</row>
    <row r="197" spans="1:23" x14ac:dyDescent="0.3">
      <c r="A197" s="80" t="s">
        <v>30</v>
      </c>
      <c r="B197" s="73">
        <f>B195+B196</f>
        <v>8</v>
      </c>
      <c r="C197" s="25">
        <f>C195+C196</f>
        <v>8</v>
      </c>
      <c r="D197" s="54"/>
      <c r="E197" s="75"/>
      <c r="F197" s="75"/>
      <c r="G197" s="75"/>
      <c r="H197" s="75"/>
      <c r="I197" s="75"/>
      <c r="J197" s="75"/>
      <c r="K197" s="54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</row>
    <row r="198" spans="1:23" x14ac:dyDescent="0.3">
      <c r="A198" s="80" t="s">
        <v>31</v>
      </c>
      <c r="B198" s="73">
        <f>SUM(D198:U198)</f>
        <v>0</v>
      </c>
      <c r="C198" s="25">
        <f>B199</f>
        <v>0</v>
      </c>
      <c r="D198" s="54"/>
      <c r="E198" s="75"/>
      <c r="F198" s="75"/>
      <c r="G198" s="75"/>
      <c r="H198" s="75"/>
      <c r="I198" s="75"/>
      <c r="J198" s="75"/>
      <c r="K198" s="54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</row>
    <row r="199" spans="1:23" ht="17" thickBot="1" x14ac:dyDescent="0.35">
      <c r="A199" s="82" t="s">
        <v>32</v>
      </c>
      <c r="B199" s="73">
        <f>SUM(D199:U199)</f>
        <v>0</v>
      </c>
      <c r="C199" s="26">
        <f>B199</f>
        <v>0</v>
      </c>
      <c r="D199" s="79"/>
      <c r="E199" s="78"/>
      <c r="F199" s="78"/>
      <c r="G199" s="78"/>
      <c r="H199" s="78"/>
      <c r="I199" s="78"/>
      <c r="J199" s="78"/>
      <c r="K199" s="79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</row>
    <row r="200" spans="1:23" ht="21.1" x14ac:dyDescent="0.35">
      <c r="A200" s="48" t="s">
        <v>360</v>
      </c>
      <c r="B200" s="73"/>
      <c r="C200" s="27"/>
      <c r="D200" s="54"/>
      <c r="E200" s="75"/>
      <c r="F200" s="75"/>
      <c r="G200" s="75"/>
      <c r="H200" s="75"/>
      <c r="I200" s="75"/>
      <c r="J200" s="75" t="s">
        <v>551</v>
      </c>
      <c r="K200" s="54"/>
      <c r="L200" s="75"/>
      <c r="M200" s="75" t="s">
        <v>551</v>
      </c>
      <c r="N200" s="75" t="s">
        <v>551</v>
      </c>
      <c r="O200" s="75" t="s">
        <v>551</v>
      </c>
      <c r="P200" s="75" t="s">
        <v>604</v>
      </c>
      <c r="Q200" s="75"/>
      <c r="R200" s="75" t="s">
        <v>551</v>
      </c>
      <c r="S200" s="75" t="s">
        <v>551</v>
      </c>
      <c r="T200" s="75"/>
      <c r="U200" s="75"/>
      <c r="V200" s="75"/>
      <c r="W200" s="75"/>
    </row>
    <row r="201" spans="1:23" x14ac:dyDescent="0.3">
      <c r="A201" s="80" t="s">
        <v>28</v>
      </c>
      <c r="B201" s="73">
        <f>SUM(D201:U201)+54</f>
        <v>55</v>
      </c>
      <c r="C201" s="25">
        <f>B201</f>
        <v>55</v>
      </c>
      <c r="D201" s="54"/>
      <c r="E201" s="75"/>
      <c r="F201" s="75"/>
      <c r="G201" s="75"/>
      <c r="H201" s="75"/>
      <c r="I201" s="75"/>
      <c r="J201" s="75"/>
      <c r="K201" s="54"/>
      <c r="L201" s="75"/>
      <c r="M201" s="75"/>
      <c r="N201" s="75"/>
      <c r="O201" s="75"/>
      <c r="P201" s="75">
        <v>1</v>
      </c>
      <c r="Q201" s="75"/>
      <c r="R201" s="75"/>
      <c r="S201" s="75"/>
      <c r="T201" s="75"/>
      <c r="U201" s="75"/>
      <c r="V201" s="75"/>
      <c r="W201" s="75"/>
    </row>
    <row r="202" spans="1:23" x14ac:dyDescent="0.3">
      <c r="A202" s="80" t="s">
        <v>29</v>
      </c>
      <c r="B202" s="73">
        <f>SUM(D202:U202)+28</f>
        <v>34</v>
      </c>
      <c r="C202" s="25">
        <f>B202</f>
        <v>34</v>
      </c>
      <c r="D202" s="54"/>
      <c r="E202" s="75"/>
      <c r="F202" s="75"/>
      <c r="G202" s="75"/>
      <c r="H202" s="75"/>
      <c r="I202" s="75"/>
      <c r="J202" s="75">
        <v>1</v>
      </c>
      <c r="K202" s="54"/>
      <c r="L202" s="75"/>
      <c r="M202" s="75">
        <v>1</v>
      </c>
      <c r="N202" s="75">
        <v>1</v>
      </c>
      <c r="O202" s="75">
        <v>1</v>
      </c>
      <c r="P202" s="75"/>
      <c r="Q202" s="75"/>
      <c r="R202" s="75">
        <v>1</v>
      </c>
      <c r="S202" s="75">
        <v>1</v>
      </c>
      <c r="T202" s="75"/>
      <c r="U202" s="75"/>
      <c r="V202" s="75"/>
      <c r="W202" s="75"/>
    </row>
    <row r="203" spans="1:23" x14ac:dyDescent="0.3">
      <c r="A203" s="80" t="s">
        <v>30</v>
      </c>
      <c r="B203" s="73">
        <f>B201+B202</f>
        <v>89</v>
      </c>
      <c r="C203" s="25">
        <f>C201+C202</f>
        <v>89</v>
      </c>
      <c r="D203" s="54"/>
      <c r="E203" s="75"/>
      <c r="F203" s="75"/>
      <c r="G203" s="75"/>
      <c r="H203" s="75"/>
      <c r="I203" s="75"/>
      <c r="J203" s="75"/>
      <c r="K203" s="54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</row>
    <row r="204" spans="1:23" x14ac:dyDescent="0.3">
      <c r="A204" s="80" t="s">
        <v>31</v>
      </c>
      <c r="B204" s="73">
        <f>SUM(D204:U204)+7</f>
        <v>7</v>
      </c>
      <c r="C204" s="25">
        <f>B204</f>
        <v>7</v>
      </c>
      <c r="D204" s="54"/>
      <c r="E204" s="75"/>
      <c r="F204" s="75"/>
      <c r="G204" s="75"/>
      <c r="H204" s="75"/>
      <c r="I204" s="75"/>
      <c r="J204" s="75"/>
      <c r="K204" s="54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</row>
    <row r="205" spans="1:23" ht="17" thickBot="1" x14ac:dyDescent="0.35">
      <c r="A205" s="82" t="s">
        <v>32</v>
      </c>
      <c r="B205" s="73">
        <f>SUM(D205:U205)+37</f>
        <v>37</v>
      </c>
      <c r="C205" s="26">
        <f>B205</f>
        <v>37</v>
      </c>
      <c r="D205" s="79"/>
      <c r="E205" s="78"/>
      <c r="F205" s="78"/>
      <c r="G205" s="78"/>
      <c r="H205" s="78"/>
      <c r="I205" s="78"/>
      <c r="J205" s="78"/>
      <c r="K205" s="79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</row>
    <row r="206" spans="1:23" ht="21.1" x14ac:dyDescent="0.35">
      <c r="A206" s="48" t="s">
        <v>528</v>
      </c>
      <c r="B206" s="73"/>
      <c r="C206" s="27"/>
      <c r="D206" s="54"/>
      <c r="E206" s="75"/>
      <c r="F206" s="75"/>
      <c r="G206" s="75"/>
      <c r="H206" s="75"/>
      <c r="I206" s="75"/>
      <c r="J206" s="75"/>
      <c r="K206" s="54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</row>
    <row r="207" spans="1:23" x14ac:dyDescent="0.3">
      <c r="A207" s="80" t="s">
        <v>28</v>
      </c>
      <c r="B207" s="73">
        <f>SUM(D207:U207)</f>
        <v>0</v>
      </c>
      <c r="C207" s="25">
        <f>B207</f>
        <v>0</v>
      </c>
      <c r="D207" s="54"/>
      <c r="E207" s="75"/>
      <c r="F207" s="75"/>
      <c r="G207" s="75"/>
      <c r="H207" s="75"/>
      <c r="I207" s="75"/>
      <c r="J207" s="75"/>
      <c r="K207" s="54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</row>
    <row r="208" spans="1:23" x14ac:dyDescent="0.3">
      <c r="A208" s="80" t="s">
        <v>29</v>
      </c>
      <c r="B208" s="73">
        <f>SUM(D208:U208)</f>
        <v>0</v>
      </c>
      <c r="C208" s="25">
        <f>B208</f>
        <v>0</v>
      </c>
      <c r="D208" s="54"/>
      <c r="E208" s="75"/>
      <c r="F208" s="75"/>
      <c r="G208" s="75"/>
      <c r="H208" s="75"/>
      <c r="I208" s="75"/>
      <c r="J208" s="75"/>
      <c r="K208" s="54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</row>
    <row r="209" spans="1:23" x14ac:dyDescent="0.3">
      <c r="A209" s="80" t="s">
        <v>30</v>
      </c>
      <c r="B209" s="73">
        <f>B207+B208</f>
        <v>0</v>
      </c>
      <c r="C209" s="25">
        <f>C207+C208</f>
        <v>0</v>
      </c>
      <c r="D209" s="54"/>
      <c r="E209" s="75"/>
      <c r="F209" s="75"/>
      <c r="G209" s="75"/>
      <c r="H209" s="75"/>
      <c r="I209" s="75"/>
      <c r="J209" s="75"/>
      <c r="K209" s="54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</row>
    <row r="210" spans="1:23" x14ac:dyDescent="0.3">
      <c r="A210" s="80" t="s">
        <v>31</v>
      </c>
      <c r="B210" s="73">
        <f>SUM(D210:U210)</f>
        <v>0</v>
      </c>
      <c r="C210" s="25">
        <f>B211</f>
        <v>0</v>
      </c>
      <c r="D210" s="54"/>
      <c r="E210" s="75"/>
      <c r="F210" s="75"/>
      <c r="G210" s="75"/>
      <c r="H210" s="75"/>
      <c r="I210" s="75"/>
      <c r="J210" s="75"/>
      <c r="K210" s="54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</row>
    <row r="211" spans="1:23" ht="17" thickBot="1" x14ac:dyDescent="0.35">
      <c r="A211" s="82" t="s">
        <v>32</v>
      </c>
      <c r="B211" s="73">
        <f>SUM(D211:U211)</f>
        <v>0</v>
      </c>
      <c r="C211" s="26">
        <f>B211</f>
        <v>0</v>
      </c>
      <c r="D211" s="79"/>
      <c r="E211" s="78"/>
      <c r="F211" s="78"/>
      <c r="G211" s="78"/>
      <c r="H211" s="78"/>
      <c r="I211" s="78"/>
      <c r="J211" s="78"/>
      <c r="K211" s="79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</row>
    <row r="212" spans="1:23" ht="21.1" x14ac:dyDescent="0.35">
      <c r="A212" s="48" t="s">
        <v>660</v>
      </c>
      <c r="B212" s="73"/>
      <c r="C212" s="27"/>
      <c r="D212" s="54"/>
      <c r="E212" s="75"/>
      <c r="F212" s="75"/>
      <c r="G212" s="75" t="s">
        <v>556</v>
      </c>
      <c r="H212" s="75" t="s">
        <v>551</v>
      </c>
      <c r="I212" s="75" t="s">
        <v>551</v>
      </c>
      <c r="J212" s="75"/>
      <c r="K212" s="54"/>
      <c r="L212" s="75"/>
      <c r="M212" s="75" t="s">
        <v>551</v>
      </c>
      <c r="N212" s="75" t="s">
        <v>592</v>
      </c>
      <c r="O212" s="75"/>
      <c r="P212" s="75" t="s">
        <v>551</v>
      </c>
      <c r="Q212" s="75" t="s">
        <v>545</v>
      </c>
      <c r="R212" s="75"/>
      <c r="S212" s="75"/>
      <c r="T212" s="75"/>
      <c r="U212" s="75" t="s">
        <v>551</v>
      </c>
      <c r="V212" s="75" t="s">
        <v>551</v>
      </c>
      <c r="W212" s="75" t="s">
        <v>551</v>
      </c>
    </row>
    <row r="213" spans="1:23" x14ac:dyDescent="0.3">
      <c r="A213" s="80" t="s">
        <v>28</v>
      </c>
      <c r="B213" s="73">
        <f>SUM(D213:U213)</f>
        <v>2</v>
      </c>
      <c r="C213" s="25">
        <f>B213+4</f>
        <v>6</v>
      </c>
      <c r="D213" s="54"/>
      <c r="E213" s="75"/>
      <c r="F213" s="75"/>
      <c r="G213" s="75"/>
      <c r="H213" s="75"/>
      <c r="I213" s="75"/>
      <c r="J213" s="75"/>
      <c r="K213" s="54"/>
      <c r="L213" s="75"/>
      <c r="M213" s="75"/>
      <c r="N213" s="75">
        <v>1</v>
      </c>
      <c r="O213" s="75"/>
      <c r="P213" s="75"/>
      <c r="Q213" s="75">
        <v>1</v>
      </c>
      <c r="R213" s="75"/>
      <c r="S213" s="75"/>
      <c r="T213" s="75"/>
      <c r="U213" s="75"/>
      <c r="V213" s="75"/>
      <c r="W213" s="75"/>
    </row>
    <row r="214" spans="1:23" x14ac:dyDescent="0.3">
      <c r="A214" s="80" t="s">
        <v>29</v>
      </c>
      <c r="B214" s="73">
        <f>SUM(D214:U214)</f>
        <v>6</v>
      </c>
      <c r="C214" s="25">
        <f>B214+5</f>
        <v>11</v>
      </c>
      <c r="D214" s="54"/>
      <c r="E214" s="75"/>
      <c r="F214" s="75"/>
      <c r="G214" s="75">
        <v>1</v>
      </c>
      <c r="H214" s="75">
        <v>1</v>
      </c>
      <c r="I214" s="75">
        <v>1</v>
      </c>
      <c r="J214" s="75"/>
      <c r="K214" s="54"/>
      <c r="L214" s="75"/>
      <c r="M214" s="75">
        <v>1</v>
      </c>
      <c r="N214" s="75"/>
      <c r="O214" s="75"/>
      <c r="P214" s="75">
        <v>1</v>
      </c>
      <c r="Q214" s="75"/>
      <c r="R214" s="75"/>
      <c r="S214" s="75"/>
      <c r="T214" s="75"/>
      <c r="U214" s="75">
        <v>1</v>
      </c>
      <c r="V214" s="75">
        <v>1</v>
      </c>
      <c r="W214" s="75">
        <v>1</v>
      </c>
    </row>
    <row r="215" spans="1:23" x14ac:dyDescent="0.3">
      <c r="A215" s="80" t="s">
        <v>30</v>
      </c>
      <c r="B215" s="73">
        <f>B213+B214</f>
        <v>8</v>
      </c>
      <c r="C215" s="25">
        <f>C213+C214</f>
        <v>17</v>
      </c>
      <c r="D215" s="54"/>
      <c r="E215" s="75"/>
      <c r="F215" s="75"/>
      <c r="G215" s="75"/>
      <c r="H215" s="75"/>
      <c r="I215" s="75"/>
      <c r="J215" s="75"/>
      <c r="K215" s="54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</row>
    <row r="216" spans="1:23" x14ac:dyDescent="0.3">
      <c r="A216" s="80" t="s">
        <v>31</v>
      </c>
      <c r="B216" s="73">
        <f>SUM(D216:U216)</f>
        <v>1</v>
      </c>
      <c r="C216" s="25">
        <f>B217</f>
        <v>5</v>
      </c>
      <c r="D216" s="54"/>
      <c r="E216" s="75"/>
      <c r="F216" s="75"/>
      <c r="G216" s="75"/>
      <c r="H216" s="75"/>
      <c r="I216" s="75"/>
      <c r="J216" s="75"/>
      <c r="K216" s="54"/>
      <c r="L216" s="75"/>
      <c r="M216" s="75"/>
      <c r="N216" s="75"/>
      <c r="O216" s="75"/>
      <c r="P216" s="75">
        <v>1</v>
      </c>
      <c r="Q216" s="75"/>
      <c r="R216" s="75"/>
      <c r="S216" s="75"/>
      <c r="T216" s="75"/>
      <c r="U216" s="75"/>
      <c r="V216" s="75"/>
      <c r="W216" s="75"/>
    </row>
    <row r="217" spans="1:23" ht="17" thickBot="1" x14ac:dyDescent="0.35">
      <c r="A217" s="82" t="s">
        <v>32</v>
      </c>
      <c r="B217" s="73">
        <f>SUM(D217:U217)</f>
        <v>5</v>
      </c>
      <c r="C217" s="26">
        <f>B217</f>
        <v>5</v>
      </c>
      <c r="D217" s="79"/>
      <c r="E217" s="78"/>
      <c r="F217" s="78"/>
      <c r="G217" s="78"/>
      <c r="H217" s="78"/>
      <c r="I217" s="78"/>
      <c r="J217" s="78"/>
      <c r="K217" s="79"/>
      <c r="L217" s="78"/>
      <c r="M217" s="78"/>
      <c r="N217" s="78"/>
      <c r="O217" s="78"/>
      <c r="P217" s="78">
        <v>5</v>
      </c>
      <c r="Q217" s="78"/>
      <c r="R217" s="78"/>
      <c r="S217" s="78"/>
      <c r="T217" s="78"/>
      <c r="U217" s="78"/>
      <c r="V217" s="78"/>
      <c r="W217" s="78"/>
    </row>
    <row r="218" spans="1:23" ht="21.1" x14ac:dyDescent="0.35">
      <c r="A218" s="48" t="s">
        <v>529</v>
      </c>
      <c r="B218" s="73"/>
      <c r="C218" s="27"/>
      <c r="D218" s="54"/>
      <c r="E218" s="75"/>
      <c r="F218" s="75"/>
      <c r="G218" s="75"/>
      <c r="H218" s="75"/>
      <c r="I218" s="75"/>
      <c r="J218" s="75"/>
      <c r="K218" s="54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</row>
    <row r="219" spans="1:23" x14ac:dyDescent="0.3">
      <c r="A219" s="80" t="s">
        <v>28</v>
      </c>
      <c r="B219" s="73">
        <f>SUM(D219:U219)</f>
        <v>0</v>
      </c>
      <c r="C219" s="25">
        <f>B219+3</f>
        <v>3</v>
      </c>
      <c r="D219" s="54"/>
      <c r="E219" s="75"/>
      <c r="F219" s="75"/>
      <c r="G219" s="75"/>
      <c r="H219" s="75"/>
      <c r="I219" s="75"/>
      <c r="J219" s="75"/>
      <c r="K219" s="54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</row>
    <row r="220" spans="1:23" x14ac:dyDescent="0.3">
      <c r="A220" s="80" t="s">
        <v>29</v>
      </c>
      <c r="B220" s="73">
        <f>SUM(D220:U220)</f>
        <v>0</v>
      </c>
      <c r="C220" s="25">
        <f>B220+5</f>
        <v>5</v>
      </c>
      <c r="D220" s="54"/>
      <c r="E220" s="75"/>
      <c r="F220" s="75"/>
      <c r="G220" s="75"/>
      <c r="H220" s="75"/>
      <c r="I220" s="75"/>
      <c r="J220" s="75"/>
      <c r="K220" s="54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</row>
    <row r="221" spans="1:23" x14ac:dyDescent="0.3">
      <c r="A221" s="80" t="s">
        <v>30</v>
      </c>
      <c r="B221" s="73">
        <f>B219+B220</f>
        <v>0</v>
      </c>
      <c r="C221" s="25">
        <f>C219+C220</f>
        <v>8</v>
      </c>
      <c r="D221" s="54"/>
      <c r="E221" s="75"/>
      <c r="F221" s="75"/>
      <c r="G221" s="75"/>
      <c r="H221" s="75"/>
      <c r="I221" s="75"/>
      <c r="J221" s="75"/>
      <c r="K221" s="54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</row>
    <row r="222" spans="1:23" x14ac:dyDescent="0.3">
      <c r="A222" s="80" t="s">
        <v>31</v>
      </c>
      <c r="B222" s="73">
        <f>SUM(D222:U222)</f>
        <v>0</v>
      </c>
      <c r="C222" s="25">
        <f>B223</f>
        <v>0</v>
      </c>
      <c r="D222" s="54"/>
      <c r="E222" s="75"/>
      <c r="F222" s="75"/>
      <c r="G222" s="75"/>
      <c r="H222" s="75"/>
      <c r="I222" s="75"/>
      <c r="J222" s="75"/>
      <c r="K222" s="54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</row>
    <row r="223" spans="1:23" ht="17" thickBot="1" x14ac:dyDescent="0.35">
      <c r="A223" s="82" t="s">
        <v>32</v>
      </c>
      <c r="B223" s="73">
        <f>SUM(D223:U223)</f>
        <v>0</v>
      </c>
      <c r="C223" s="26">
        <f>B223</f>
        <v>0</v>
      </c>
      <c r="D223" s="79"/>
      <c r="E223" s="78"/>
      <c r="F223" s="78"/>
      <c r="G223" s="78"/>
      <c r="H223" s="78"/>
      <c r="I223" s="78"/>
      <c r="J223" s="78"/>
      <c r="K223" s="79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</row>
    <row r="224" spans="1:23" ht="21.1" x14ac:dyDescent="0.35">
      <c r="A224" s="48" t="s">
        <v>539</v>
      </c>
      <c r="B224" s="73"/>
      <c r="C224" s="27"/>
      <c r="D224" s="54"/>
      <c r="E224" s="75"/>
      <c r="F224" s="75"/>
      <c r="G224" s="75"/>
      <c r="H224" s="75"/>
      <c r="I224" s="75"/>
      <c r="J224" s="75"/>
      <c r="K224" s="54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</row>
    <row r="225" spans="1:23" x14ac:dyDescent="0.3">
      <c r="A225" s="80" t="s">
        <v>28</v>
      </c>
      <c r="B225" s="73">
        <f>SUM(D225:U225)</f>
        <v>0</v>
      </c>
      <c r="C225" s="25">
        <f>B225</f>
        <v>0</v>
      </c>
      <c r="D225" s="54"/>
      <c r="E225" s="75"/>
      <c r="F225" s="75"/>
      <c r="G225" s="75"/>
      <c r="H225" s="75"/>
      <c r="I225" s="75"/>
      <c r="J225" s="75"/>
      <c r="K225" s="54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</row>
    <row r="226" spans="1:23" x14ac:dyDescent="0.3">
      <c r="A226" s="80" t="s">
        <v>29</v>
      </c>
      <c r="B226" s="73">
        <f>SUM(D226:U226)</f>
        <v>0</v>
      </c>
      <c r="C226" s="25">
        <f>B226</f>
        <v>0</v>
      </c>
      <c r="D226" s="54"/>
      <c r="E226" s="75"/>
      <c r="F226" s="75"/>
      <c r="G226" s="75"/>
      <c r="H226" s="75"/>
      <c r="I226" s="75"/>
      <c r="J226" s="75"/>
      <c r="K226" s="54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</row>
    <row r="227" spans="1:23" x14ac:dyDescent="0.3">
      <c r="A227" s="80" t="s">
        <v>30</v>
      </c>
      <c r="B227" s="73">
        <f>B225+B226</f>
        <v>0</v>
      </c>
      <c r="C227" s="25">
        <f>C225+C226</f>
        <v>0</v>
      </c>
      <c r="D227" s="54"/>
      <c r="E227" s="75"/>
      <c r="F227" s="75"/>
      <c r="G227" s="75"/>
      <c r="H227" s="75"/>
      <c r="I227" s="75"/>
      <c r="J227" s="75"/>
      <c r="K227" s="54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</row>
    <row r="228" spans="1:23" x14ac:dyDescent="0.3">
      <c r="A228" s="80" t="s">
        <v>31</v>
      </c>
      <c r="B228" s="73">
        <f>SUM(D228:U228)</f>
        <v>0</v>
      </c>
      <c r="C228" s="25">
        <f>B229</f>
        <v>0</v>
      </c>
      <c r="D228" s="54"/>
      <c r="E228" s="75"/>
      <c r="F228" s="75"/>
      <c r="G228" s="75"/>
      <c r="H228" s="75"/>
      <c r="I228" s="75"/>
      <c r="J228" s="75"/>
      <c r="K228" s="54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</row>
    <row r="229" spans="1:23" ht="17" thickBot="1" x14ac:dyDescent="0.35">
      <c r="A229" s="82" t="s">
        <v>32</v>
      </c>
      <c r="B229" s="73">
        <f>SUM(D229:U229)</f>
        <v>0</v>
      </c>
      <c r="C229" s="26">
        <f>B229</f>
        <v>0</v>
      </c>
      <c r="D229" s="79"/>
      <c r="E229" s="78"/>
      <c r="F229" s="78"/>
      <c r="G229" s="78"/>
      <c r="H229" s="78"/>
      <c r="I229" s="78"/>
      <c r="J229" s="78"/>
      <c r="K229" s="79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</row>
    <row r="230" spans="1:23" ht="21.1" x14ac:dyDescent="0.35">
      <c r="A230" s="48" t="s">
        <v>720</v>
      </c>
      <c r="B230" s="73"/>
      <c r="C230" s="27"/>
      <c r="D230" s="54"/>
      <c r="E230" s="75"/>
      <c r="F230" s="75"/>
      <c r="G230" s="75"/>
      <c r="H230" s="75"/>
      <c r="I230" s="75"/>
      <c r="J230" s="75"/>
      <c r="K230" s="54"/>
      <c r="L230" s="75"/>
      <c r="M230" s="75"/>
      <c r="N230" s="75"/>
      <c r="O230" s="75"/>
      <c r="P230" s="75" t="s">
        <v>605</v>
      </c>
      <c r="Q230" s="75"/>
      <c r="R230" s="75"/>
      <c r="S230" s="75"/>
      <c r="T230" s="75"/>
      <c r="U230" s="75"/>
      <c r="V230" s="75"/>
      <c r="W230" s="75"/>
    </row>
    <row r="231" spans="1:23" x14ac:dyDescent="0.3">
      <c r="A231" s="80" t="s">
        <v>28</v>
      </c>
      <c r="B231" s="73">
        <f>SUM(D231:U231)</f>
        <v>1</v>
      </c>
      <c r="C231" s="25">
        <f>B231</f>
        <v>1</v>
      </c>
      <c r="D231" s="54"/>
      <c r="E231" s="75"/>
      <c r="F231" s="75"/>
      <c r="G231" s="75"/>
      <c r="H231" s="75"/>
      <c r="I231" s="75"/>
      <c r="J231" s="75"/>
      <c r="K231" s="54"/>
      <c r="L231" s="75"/>
      <c r="M231" s="75"/>
      <c r="N231" s="75"/>
      <c r="O231" s="75"/>
      <c r="P231" s="75">
        <v>1</v>
      </c>
      <c r="Q231" s="75"/>
      <c r="R231" s="75"/>
      <c r="S231" s="75"/>
      <c r="T231" s="75"/>
      <c r="U231" s="75"/>
      <c r="V231" s="75"/>
      <c r="W231" s="75"/>
    </row>
    <row r="232" spans="1:23" x14ac:dyDescent="0.3">
      <c r="A232" s="80" t="s">
        <v>29</v>
      </c>
      <c r="B232" s="73">
        <f>SUM(D232:U232)</f>
        <v>0</v>
      </c>
      <c r="C232" s="25">
        <f>B232+7</f>
        <v>7</v>
      </c>
      <c r="D232" s="54"/>
      <c r="E232" s="75"/>
      <c r="F232" s="75"/>
      <c r="G232" s="75"/>
      <c r="H232" s="75"/>
      <c r="I232" s="75"/>
      <c r="J232" s="75"/>
      <c r="K232" s="54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</row>
    <row r="233" spans="1:23" x14ac:dyDescent="0.3">
      <c r="A233" s="80" t="s">
        <v>30</v>
      </c>
      <c r="B233" s="73">
        <f>B231+B232</f>
        <v>1</v>
      </c>
      <c r="C233" s="25">
        <f>C231+C232</f>
        <v>8</v>
      </c>
      <c r="D233" s="54"/>
      <c r="E233" s="75"/>
      <c r="F233" s="75"/>
      <c r="G233" s="75"/>
      <c r="H233" s="75"/>
      <c r="I233" s="75"/>
      <c r="J233" s="75"/>
      <c r="K233" s="54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</row>
    <row r="234" spans="1:23" x14ac:dyDescent="0.3">
      <c r="A234" s="80" t="s">
        <v>31</v>
      </c>
      <c r="B234" s="73">
        <f>SUM(D234:U234)</f>
        <v>0</v>
      </c>
      <c r="C234" s="25">
        <f>B235</f>
        <v>0</v>
      </c>
      <c r="D234" s="54"/>
      <c r="E234" s="75"/>
      <c r="F234" s="75"/>
      <c r="G234" s="75"/>
      <c r="H234" s="75"/>
      <c r="I234" s="75"/>
      <c r="J234" s="75"/>
      <c r="K234" s="54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</row>
    <row r="235" spans="1:23" ht="17" thickBot="1" x14ac:dyDescent="0.35">
      <c r="A235" s="82" t="s">
        <v>32</v>
      </c>
      <c r="B235" s="73">
        <f>SUM(D235:U235)</f>
        <v>0</v>
      </c>
      <c r="C235" s="26">
        <f>B235</f>
        <v>0</v>
      </c>
      <c r="D235" s="79"/>
      <c r="E235" s="78"/>
      <c r="F235" s="78"/>
      <c r="G235" s="78"/>
      <c r="H235" s="78"/>
      <c r="I235" s="78"/>
      <c r="J235" s="78"/>
      <c r="K235" s="79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</row>
    <row r="236" spans="1:23" ht="21.1" x14ac:dyDescent="0.35">
      <c r="A236" s="48" t="s">
        <v>530</v>
      </c>
      <c r="B236" s="73"/>
      <c r="C236" s="27"/>
      <c r="D236" s="54"/>
      <c r="E236" s="75"/>
      <c r="F236" s="75"/>
      <c r="G236" s="75"/>
      <c r="H236" s="75"/>
      <c r="I236" s="75"/>
      <c r="J236" s="75" t="s">
        <v>606</v>
      </c>
      <c r="K236" s="54"/>
      <c r="L236" s="75">
        <v>6</v>
      </c>
      <c r="M236" s="75"/>
      <c r="N236" s="75"/>
      <c r="O236" s="75" t="s">
        <v>552</v>
      </c>
      <c r="P236" s="75"/>
      <c r="Q236" s="75"/>
      <c r="R236" s="75"/>
      <c r="S236" s="75"/>
      <c r="T236" s="75"/>
      <c r="U236" s="75"/>
      <c r="V236" s="75"/>
      <c r="W236" s="75"/>
    </row>
    <row r="237" spans="1:23" x14ac:dyDescent="0.3">
      <c r="A237" s="80" t="s">
        <v>28</v>
      </c>
      <c r="B237" s="73">
        <f>SUM(D237:U237)</f>
        <v>3</v>
      </c>
      <c r="C237" s="25">
        <f>B237</f>
        <v>3</v>
      </c>
      <c r="D237" s="54"/>
      <c r="E237" s="75"/>
      <c r="F237" s="75"/>
      <c r="G237" s="75"/>
      <c r="H237" s="75"/>
      <c r="I237" s="75"/>
      <c r="J237" s="75">
        <v>1</v>
      </c>
      <c r="K237" s="54"/>
      <c r="L237" s="75">
        <v>1</v>
      </c>
      <c r="M237" s="75"/>
      <c r="N237" s="75"/>
      <c r="O237" s="75">
        <v>1</v>
      </c>
      <c r="P237" s="75"/>
      <c r="Q237" s="75"/>
      <c r="R237" s="75"/>
      <c r="S237" s="75"/>
      <c r="T237" s="75"/>
      <c r="U237" s="75"/>
      <c r="V237" s="75"/>
      <c r="W237" s="75"/>
    </row>
    <row r="238" spans="1:23" x14ac:dyDescent="0.3">
      <c r="A238" s="80" t="s">
        <v>29</v>
      </c>
      <c r="B238" s="73">
        <f>SUM(D238:U238)</f>
        <v>0</v>
      </c>
      <c r="C238" s="25">
        <f>B238</f>
        <v>0</v>
      </c>
      <c r="D238" s="54"/>
      <c r="E238" s="75"/>
      <c r="F238" s="75"/>
      <c r="G238" s="75"/>
      <c r="H238" s="75"/>
      <c r="I238" s="75"/>
      <c r="J238" s="75"/>
      <c r="K238" s="54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</row>
    <row r="239" spans="1:23" x14ac:dyDescent="0.3">
      <c r="A239" s="80" t="s">
        <v>30</v>
      </c>
      <c r="B239" s="73">
        <f>B237+B238</f>
        <v>3</v>
      </c>
      <c r="C239" s="25">
        <f>C237+C238</f>
        <v>3</v>
      </c>
      <c r="D239" s="54"/>
      <c r="E239" s="75"/>
      <c r="F239" s="75"/>
      <c r="G239" s="75"/>
      <c r="H239" s="75"/>
      <c r="I239" s="75"/>
      <c r="J239" s="75"/>
      <c r="K239" s="54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</row>
    <row r="240" spans="1:23" x14ac:dyDescent="0.3">
      <c r="A240" s="80" t="s">
        <v>31</v>
      </c>
      <c r="B240" s="73">
        <f>SUM(D240:U240)</f>
        <v>0</v>
      </c>
      <c r="C240" s="25">
        <f>B241</f>
        <v>0</v>
      </c>
      <c r="D240" s="54"/>
      <c r="E240" s="75"/>
      <c r="F240" s="75"/>
      <c r="G240" s="75"/>
      <c r="H240" s="75"/>
      <c r="I240" s="75"/>
      <c r="J240" s="75"/>
      <c r="K240" s="54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</row>
    <row r="241" spans="1:23" ht="17" thickBot="1" x14ac:dyDescent="0.35">
      <c r="A241" s="82" t="s">
        <v>32</v>
      </c>
      <c r="B241" s="73">
        <f>SUM(D241:U241)</f>
        <v>0</v>
      </c>
      <c r="C241" s="26">
        <f>B241</f>
        <v>0</v>
      </c>
      <c r="D241" s="79"/>
      <c r="E241" s="78"/>
      <c r="F241" s="78"/>
      <c r="G241" s="78"/>
      <c r="H241" s="78"/>
      <c r="I241" s="78"/>
      <c r="J241" s="78"/>
      <c r="K241" s="79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</row>
    <row r="242" spans="1:23" ht="21.1" x14ac:dyDescent="0.35">
      <c r="A242" s="48" t="s">
        <v>361</v>
      </c>
      <c r="B242" s="73"/>
      <c r="C242" s="27"/>
      <c r="D242" s="54"/>
      <c r="E242" s="75" t="s">
        <v>547</v>
      </c>
      <c r="F242" s="75" t="s">
        <v>547</v>
      </c>
      <c r="G242" s="75" t="s">
        <v>547</v>
      </c>
      <c r="H242" s="75" t="s">
        <v>547</v>
      </c>
      <c r="I242" s="75" t="s">
        <v>547</v>
      </c>
      <c r="J242" s="75"/>
      <c r="K242" s="54"/>
      <c r="L242" s="75" t="s">
        <v>547</v>
      </c>
      <c r="M242" s="75" t="s">
        <v>547</v>
      </c>
      <c r="N242" s="75"/>
      <c r="O242" s="75" t="s">
        <v>547</v>
      </c>
      <c r="P242" s="75" t="s">
        <v>547</v>
      </c>
      <c r="Q242" s="75">
        <v>7</v>
      </c>
      <c r="R242" s="75" t="s">
        <v>547</v>
      </c>
      <c r="S242" s="75" t="s">
        <v>547</v>
      </c>
      <c r="T242" s="75" t="s">
        <v>547</v>
      </c>
      <c r="U242" s="75" t="s">
        <v>551</v>
      </c>
      <c r="V242" s="75" t="s">
        <v>551</v>
      </c>
      <c r="W242" s="75" t="s">
        <v>551</v>
      </c>
    </row>
    <row r="243" spans="1:23" x14ac:dyDescent="0.3">
      <c r="A243" s="80" t="s">
        <v>28</v>
      </c>
      <c r="B243" s="73">
        <f>SUM(D243:U243)+4</f>
        <v>17</v>
      </c>
      <c r="C243" s="25">
        <f>B243</f>
        <v>17</v>
      </c>
      <c r="D243" s="54"/>
      <c r="E243" s="75">
        <v>1</v>
      </c>
      <c r="F243" s="75">
        <v>1</v>
      </c>
      <c r="G243" s="75">
        <v>1</v>
      </c>
      <c r="H243" s="75">
        <v>1</v>
      </c>
      <c r="I243" s="75">
        <v>1</v>
      </c>
      <c r="J243" s="75"/>
      <c r="K243" s="54"/>
      <c r="L243" s="75">
        <v>1</v>
      </c>
      <c r="M243" s="75">
        <v>1</v>
      </c>
      <c r="N243" s="75"/>
      <c r="O243" s="75">
        <v>1</v>
      </c>
      <c r="P243" s="75">
        <v>1</v>
      </c>
      <c r="Q243" s="75">
        <v>1</v>
      </c>
      <c r="R243" s="75">
        <v>1</v>
      </c>
      <c r="S243" s="75">
        <v>1</v>
      </c>
      <c r="T243" s="75">
        <v>1</v>
      </c>
      <c r="U243" s="75"/>
      <c r="V243" s="75"/>
      <c r="W243" s="75"/>
    </row>
    <row r="244" spans="1:23" x14ac:dyDescent="0.3">
      <c r="A244" s="80" t="s">
        <v>29</v>
      </c>
      <c r="B244" s="73">
        <f>SUM(D244:U244)+8</f>
        <v>9</v>
      </c>
      <c r="C244" s="25">
        <f>B244</f>
        <v>9</v>
      </c>
      <c r="D244" s="54"/>
      <c r="E244" s="75"/>
      <c r="F244" s="75"/>
      <c r="G244" s="75"/>
      <c r="H244" s="75"/>
      <c r="I244" s="75"/>
      <c r="J244" s="75"/>
      <c r="K244" s="54"/>
      <c r="L244" s="75"/>
      <c r="M244" s="75"/>
      <c r="N244" s="75"/>
      <c r="O244" s="75"/>
      <c r="P244" s="75"/>
      <c r="Q244" s="75"/>
      <c r="R244" s="75"/>
      <c r="S244" s="75"/>
      <c r="T244" s="75"/>
      <c r="U244" s="75">
        <v>1</v>
      </c>
      <c r="V244" s="75">
        <v>1</v>
      </c>
      <c r="W244" s="75">
        <v>1</v>
      </c>
    </row>
    <row r="245" spans="1:23" x14ac:dyDescent="0.3">
      <c r="A245" s="80" t="s">
        <v>30</v>
      </c>
      <c r="B245" s="73">
        <f>B243+B244</f>
        <v>26</v>
      </c>
      <c r="C245" s="25">
        <f>C243+C244</f>
        <v>26</v>
      </c>
      <c r="D245" s="54"/>
      <c r="E245" s="75"/>
      <c r="F245" s="75"/>
      <c r="G245" s="75"/>
      <c r="H245" s="75"/>
      <c r="I245" s="75"/>
      <c r="J245" s="75"/>
      <c r="K245" s="54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</row>
    <row r="246" spans="1:23" x14ac:dyDescent="0.3">
      <c r="A246" s="80" t="s">
        <v>31</v>
      </c>
      <c r="B246" s="73">
        <f>SUM(D246:U246)</f>
        <v>1</v>
      </c>
      <c r="C246" s="25">
        <f>B247</f>
        <v>5</v>
      </c>
      <c r="D246" s="54"/>
      <c r="E246" s="75"/>
      <c r="F246" s="75"/>
      <c r="G246" s="75"/>
      <c r="H246" s="75"/>
      <c r="I246" s="75"/>
      <c r="J246" s="75"/>
      <c r="K246" s="54"/>
      <c r="L246" s="75"/>
      <c r="M246" s="75">
        <v>1</v>
      </c>
      <c r="N246" s="75"/>
      <c r="O246" s="75"/>
      <c r="P246" s="75"/>
      <c r="Q246" s="75"/>
      <c r="R246" s="75"/>
      <c r="S246" s="75"/>
      <c r="T246" s="75"/>
      <c r="U246" s="75"/>
      <c r="V246" s="75"/>
      <c r="W246" s="75"/>
    </row>
    <row r="247" spans="1:23" ht="17" thickBot="1" x14ac:dyDescent="0.35">
      <c r="A247" s="82" t="s">
        <v>32</v>
      </c>
      <c r="B247" s="73">
        <f>SUM(D247:U247)</f>
        <v>5</v>
      </c>
      <c r="C247" s="26">
        <f>B247</f>
        <v>5</v>
      </c>
      <c r="D247" s="79"/>
      <c r="E247" s="78"/>
      <c r="F247" s="78"/>
      <c r="G247" s="78"/>
      <c r="H247" s="78"/>
      <c r="I247" s="78"/>
      <c r="J247" s="78"/>
      <c r="K247" s="79"/>
      <c r="L247" s="78"/>
      <c r="M247" s="78">
        <v>5</v>
      </c>
      <c r="N247" s="78"/>
      <c r="O247" s="78"/>
      <c r="P247" s="78"/>
      <c r="Q247" s="78"/>
      <c r="R247" s="78"/>
      <c r="S247" s="78"/>
      <c r="T247" s="78"/>
      <c r="U247" s="78"/>
      <c r="V247" s="78"/>
      <c r="W247" s="78"/>
    </row>
    <row r="248" spans="1:23" ht="21.1" x14ac:dyDescent="0.35">
      <c r="A248" s="66" t="s">
        <v>362</v>
      </c>
      <c r="B248" s="73"/>
      <c r="C248" s="27"/>
      <c r="D248" s="54"/>
      <c r="E248" s="75">
        <v>8</v>
      </c>
      <c r="F248" s="75">
        <v>8</v>
      </c>
      <c r="G248" s="75">
        <v>8</v>
      </c>
      <c r="H248" s="75" t="s">
        <v>592</v>
      </c>
      <c r="I248" s="75">
        <v>8</v>
      </c>
      <c r="J248" s="75" t="s">
        <v>592</v>
      </c>
      <c r="K248" s="54"/>
      <c r="L248" s="75" t="s">
        <v>593</v>
      </c>
      <c r="M248" s="75">
        <v>8</v>
      </c>
      <c r="N248" s="75" t="s">
        <v>551</v>
      </c>
      <c r="O248" s="75" t="s">
        <v>592</v>
      </c>
      <c r="P248" s="75"/>
      <c r="Q248" s="75"/>
      <c r="R248" s="75">
        <v>8</v>
      </c>
      <c r="S248" s="75">
        <v>8</v>
      </c>
      <c r="T248" s="75" t="s">
        <v>592</v>
      </c>
      <c r="U248" s="75" t="s">
        <v>592</v>
      </c>
      <c r="V248" s="75">
        <v>8</v>
      </c>
      <c r="W248" s="75">
        <v>8</v>
      </c>
    </row>
    <row r="249" spans="1:23" x14ac:dyDescent="0.3">
      <c r="A249" s="72" t="s">
        <v>28</v>
      </c>
      <c r="B249" s="73">
        <f>SUM(D249:U249)+11</f>
        <v>24</v>
      </c>
      <c r="C249" s="25">
        <f>B249</f>
        <v>24</v>
      </c>
      <c r="D249" s="54"/>
      <c r="E249" s="75">
        <v>1</v>
      </c>
      <c r="F249" s="75">
        <v>1</v>
      </c>
      <c r="G249" s="75">
        <v>1</v>
      </c>
      <c r="H249" s="75">
        <v>1</v>
      </c>
      <c r="I249" s="75">
        <v>1</v>
      </c>
      <c r="J249" s="75">
        <v>1</v>
      </c>
      <c r="K249" s="54"/>
      <c r="L249" s="75">
        <v>1</v>
      </c>
      <c r="M249" s="75">
        <v>1</v>
      </c>
      <c r="N249" s="75"/>
      <c r="O249" s="75">
        <v>1</v>
      </c>
      <c r="P249" s="75"/>
      <c r="Q249" s="75"/>
      <c r="R249" s="75">
        <v>1</v>
      </c>
      <c r="S249" s="75">
        <v>1</v>
      </c>
      <c r="T249" s="75">
        <v>1</v>
      </c>
      <c r="U249" s="75">
        <v>1</v>
      </c>
      <c r="V249" s="75">
        <v>1</v>
      </c>
      <c r="W249" s="75">
        <v>1</v>
      </c>
    </row>
    <row r="250" spans="1:23" x14ac:dyDescent="0.3">
      <c r="A250" s="72" t="s">
        <v>29</v>
      </c>
      <c r="B250" s="73">
        <f>SUM(D250:U250)</f>
        <v>1</v>
      </c>
      <c r="C250" s="25">
        <f>B250</f>
        <v>1</v>
      </c>
      <c r="D250" s="54"/>
      <c r="E250" s="75"/>
      <c r="F250" s="75"/>
      <c r="G250" s="75"/>
      <c r="H250" s="75"/>
      <c r="I250" s="75"/>
      <c r="J250" s="75"/>
      <c r="K250" s="54"/>
      <c r="L250" s="75"/>
      <c r="M250" s="75"/>
      <c r="N250" s="75">
        <v>1</v>
      </c>
      <c r="O250" s="75"/>
      <c r="P250" s="75"/>
      <c r="Q250" s="75"/>
      <c r="R250" s="75"/>
      <c r="S250" s="75"/>
      <c r="T250" s="75"/>
      <c r="U250" s="75"/>
      <c r="V250" s="75"/>
      <c r="W250" s="75"/>
    </row>
    <row r="251" spans="1:23" x14ac:dyDescent="0.3">
      <c r="A251" s="72" t="s">
        <v>30</v>
      </c>
      <c r="B251" s="73">
        <f>B249+B250</f>
        <v>25</v>
      </c>
      <c r="C251" s="25">
        <f>C249+C250</f>
        <v>25</v>
      </c>
      <c r="D251" s="54"/>
      <c r="E251" s="75"/>
      <c r="F251" s="75"/>
      <c r="G251" s="75"/>
      <c r="H251" s="75"/>
      <c r="I251" s="75"/>
      <c r="J251" s="75"/>
      <c r="K251" s="54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</row>
    <row r="252" spans="1:23" x14ac:dyDescent="0.3">
      <c r="A252" s="72" t="s">
        <v>31</v>
      </c>
      <c r="B252" s="73">
        <f>SUM(D252:U252)+2</f>
        <v>6</v>
      </c>
      <c r="C252" s="25">
        <f>B253</f>
        <v>32</v>
      </c>
      <c r="D252" s="54"/>
      <c r="E252" s="75"/>
      <c r="F252" s="75"/>
      <c r="G252" s="75"/>
      <c r="H252" s="75"/>
      <c r="I252" s="75"/>
      <c r="J252" s="75"/>
      <c r="K252" s="54"/>
      <c r="L252" s="75">
        <v>1</v>
      </c>
      <c r="M252" s="75"/>
      <c r="N252" s="75"/>
      <c r="O252" s="75">
        <v>1</v>
      </c>
      <c r="P252" s="75"/>
      <c r="Q252" s="75"/>
      <c r="R252" s="75"/>
      <c r="S252" s="75">
        <v>1</v>
      </c>
      <c r="T252" s="75">
        <v>1</v>
      </c>
      <c r="U252" s="75"/>
      <c r="V252" s="75"/>
      <c r="W252" s="75"/>
    </row>
    <row r="253" spans="1:23" ht="17" thickBot="1" x14ac:dyDescent="0.35">
      <c r="A253" s="76" t="s">
        <v>32</v>
      </c>
      <c r="B253" s="73">
        <f>SUM(D253:U253)+10</f>
        <v>32</v>
      </c>
      <c r="C253" s="26">
        <f>B253</f>
        <v>32</v>
      </c>
      <c r="D253" s="79"/>
      <c r="E253" s="78"/>
      <c r="F253" s="78"/>
      <c r="G253" s="78"/>
      <c r="H253" s="78"/>
      <c r="I253" s="78"/>
      <c r="J253" s="78"/>
      <c r="K253" s="79"/>
      <c r="L253" s="78">
        <v>5</v>
      </c>
      <c r="M253" s="78"/>
      <c r="N253" s="78"/>
      <c r="O253" s="78">
        <v>5</v>
      </c>
      <c r="P253" s="78"/>
      <c r="Q253" s="78"/>
      <c r="R253" s="78"/>
      <c r="S253" s="78">
        <v>5</v>
      </c>
      <c r="T253" s="78">
        <v>7</v>
      </c>
      <c r="U253" s="78"/>
      <c r="V253" s="78"/>
      <c r="W253" s="78"/>
    </row>
    <row r="254" spans="1:23" ht="21.1" x14ac:dyDescent="0.35">
      <c r="A254" s="66" t="s">
        <v>363</v>
      </c>
      <c r="B254" s="73"/>
      <c r="C254" s="27"/>
      <c r="D254" s="54"/>
      <c r="E254" s="75"/>
      <c r="F254" s="75"/>
      <c r="G254" s="75"/>
      <c r="H254" s="75"/>
      <c r="I254" s="75"/>
      <c r="J254" s="75"/>
      <c r="K254" s="54"/>
      <c r="L254" s="75"/>
      <c r="M254" s="75"/>
      <c r="N254" s="75"/>
      <c r="O254" s="75"/>
      <c r="P254" s="75" t="s">
        <v>551</v>
      </c>
      <c r="Q254" s="75"/>
      <c r="R254" s="75"/>
      <c r="S254" s="75" t="s">
        <v>621</v>
      </c>
      <c r="T254" s="75" t="s">
        <v>551</v>
      </c>
      <c r="U254" s="75"/>
      <c r="V254" s="75"/>
      <c r="W254" s="75"/>
    </row>
    <row r="255" spans="1:23" x14ac:dyDescent="0.3">
      <c r="A255" s="72" t="s">
        <v>28</v>
      </c>
      <c r="B255" s="73">
        <f>SUM(D255:U255)+1</f>
        <v>1</v>
      </c>
      <c r="C255" s="25">
        <f>B255</f>
        <v>1</v>
      </c>
      <c r="D255" s="54"/>
      <c r="E255" s="75"/>
      <c r="F255" s="75"/>
      <c r="G255" s="75"/>
      <c r="H255" s="75"/>
      <c r="I255" s="75"/>
      <c r="J255" s="75"/>
      <c r="K255" s="54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</row>
    <row r="256" spans="1:23" x14ac:dyDescent="0.3">
      <c r="A256" s="72" t="s">
        <v>29</v>
      </c>
      <c r="B256" s="73">
        <f>SUM(D256:U256)+8</f>
        <v>10</v>
      </c>
      <c r="C256" s="25">
        <f>B256</f>
        <v>10</v>
      </c>
      <c r="D256" s="54"/>
      <c r="E256" s="75"/>
      <c r="F256" s="75"/>
      <c r="G256" s="75"/>
      <c r="H256" s="75"/>
      <c r="I256" s="75"/>
      <c r="J256" s="75"/>
      <c r="K256" s="54"/>
      <c r="L256" s="75"/>
      <c r="M256" s="75"/>
      <c r="N256" s="75"/>
      <c r="O256" s="75"/>
      <c r="P256" s="75">
        <v>1</v>
      </c>
      <c r="Q256" s="75"/>
      <c r="R256" s="75"/>
      <c r="S256" s="75"/>
      <c r="T256" s="75">
        <v>1</v>
      </c>
      <c r="U256" s="75"/>
      <c r="V256" s="75"/>
      <c r="W256" s="75"/>
    </row>
    <row r="257" spans="1:23" x14ac:dyDescent="0.3">
      <c r="A257" s="72" t="s">
        <v>30</v>
      </c>
      <c r="B257" s="73">
        <f>B255+B256</f>
        <v>11</v>
      </c>
      <c r="C257" s="25">
        <f>C255+C256</f>
        <v>11</v>
      </c>
      <c r="D257" s="54"/>
      <c r="E257" s="75"/>
      <c r="F257" s="75"/>
      <c r="G257" s="75"/>
      <c r="H257" s="75"/>
      <c r="I257" s="75"/>
      <c r="J257" s="75"/>
      <c r="K257" s="54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</row>
    <row r="258" spans="1:23" x14ac:dyDescent="0.3">
      <c r="A258" s="72" t="s">
        <v>31</v>
      </c>
      <c r="B258" s="73">
        <f>SUM(D258:U258)</f>
        <v>0</v>
      </c>
      <c r="C258" s="25">
        <f>B259</f>
        <v>0</v>
      </c>
      <c r="D258" s="54"/>
      <c r="E258" s="75"/>
      <c r="F258" s="75"/>
      <c r="G258" s="75"/>
      <c r="H258" s="75"/>
      <c r="I258" s="75"/>
      <c r="J258" s="75"/>
      <c r="K258" s="54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</row>
    <row r="259" spans="1:23" ht="17" thickBot="1" x14ac:dyDescent="0.35">
      <c r="A259" s="76" t="s">
        <v>32</v>
      </c>
      <c r="B259" s="73">
        <f>SUM(D259:U259)</f>
        <v>0</v>
      </c>
      <c r="C259" s="26">
        <f>B259</f>
        <v>0</v>
      </c>
      <c r="D259" s="79"/>
      <c r="E259" s="78"/>
      <c r="F259" s="78"/>
      <c r="G259" s="78"/>
      <c r="H259" s="78"/>
      <c r="I259" s="78"/>
      <c r="J259" s="78"/>
      <c r="K259" s="79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</row>
    <row r="260" spans="1:23" ht="21.1" x14ac:dyDescent="0.35">
      <c r="A260" s="48" t="s">
        <v>713</v>
      </c>
      <c r="B260" s="73"/>
      <c r="C260" s="27"/>
      <c r="D260" s="54"/>
      <c r="E260" s="75"/>
      <c r="F260" s="75"/>
      <c r="G260" s="75"/>
      <c r="H260" s="75"/>
      <c r="I260" s="75"/>
      <c r="J260" s="75"/>
      <c r="K260" s="54"/>
      <c r="L260" s="75"/>
      <c r="M260" s="75"/>
      <c r="N260" s="75" t="s">
        <v>697</v>
      </c>
      <c r="O260" s="75" t="s">
        <v>551</v>
      </c>
      <c r="P260" s="75" t="s">
        <v>592</v>
      </c>
      <c r="Q260" s="75">
        <v>8</v>
      </c>
      <c r="R260" s="75" t="s">
        <v>552</v>
      </c>
      <c r="S260" s="75" t="s">
        <v>551</v>
      </c>
      <c r="T260" s="75" t="s">
        <v>552</v>
      </c>
      <c r="U260" s="75">
        <v>7</v>
      </c>
      <c r="V260" s="75" t="s">
        <v>547</v>
      </c>
      <c r="W260" s="75" t="s">
        <v>547</v>
      </c>
    </row>
    <row r="261" spans="1:23" x14ac:dyDescent="0.3">
      <c r="A261" s="80" t="s">
        <v>28</v>
      </c>
      <c r="B261" s="73">
        <f>SUM(D261:U261)+67</f>
        <v>73</v>
      </c>
      <c r="C261" s="25">
        <f>B261</f>
        <v>73</v>
      </c>
      <c r="D261" s="54"/>
      <c r="E261" s="75"/>
      <c r="F261" s="75"/>
      <c r="G261" s="75"/>
      <c r="H261" s="75"/>
      <c r="I261" s="75"/>
      <c r="J261" s="75"/>
      <c r="K261" s="54"/>
      <c r="L261" s="75"/>
      <c r="M261" s="75"/>
      <c r="N261" s="75">
        <v>1</v>
      </c>
      <c r="O261" s="75"/>
      <c r="P261" s="75">
        <v>1</v>
      </c>
      <c r="Q261" s="75">
        <v>1</v>
      </c>
      <c r="R261" s="75">
        <v>1</v>
      </c>
      <c r="S261" s="75"/>
      <c r="T261" s="75">
        <v>1</v>
      </c>
      <c r="U261" s="75">
        <v>1</v>
      </c>
      <c r="V261" s="75">
        <v>1</v>
      </c>
      <c r="W261" s="75">
        <v>1</v>
      </c>
    </row>
    <row r="262" spans="1:23" x14ac:dyDescent="0.3">
      <c r="A262" s="80" t="s">
        <v>29</v>
      </c>
      <c r="B262" s="73">
        <f>SUM(D262:U262)+4</f>
        <v>6</v>
      </c>
      <c r="C262" s="25">
        <f>B262</f>
        <v>6</v>
      </c>
      <c r="D262" s="54"/>
      <c r="E262" s="75"/>
      <c r="F262" s="75"/>
      <c r="G262" s="75"/>
      <c r="H262" s="75"/>
      <c r="I262" s="75"/>
      <c r="J262" s="75"/>
      <c r="K262" s="54"/>
      <c r="L262" s="75"/>
      <c r="M262" s="75"/>
      <c r="N262" s="75"/>
      <c r="O262" s="75">
        <v>1</v>
      </c>
      <c r="P262" s="75"/>
      <c r="Q262" s="75"/>
      <c r="R262" s="75"/>
      <c r="S262" s="75">
        <v>1</v>
      </c>
      <c r="T262" s="75"/>
      <c r="U262" s="75"/>
      <c r="V262" s="75"/>
      <c r="W262" s="75"/>
    </row>
    <row r="263" spans="1:23" x14ac:dyDescent="0.3">
      <c r="A263" s="80" t="s">
        <v>30</v>
      </c>
      <c r="B263" s="73">
        <f>B261+B262</f>
        <v>79</v>
      </c>
      <c r="C263" s="25">
        <f>C261+C262</f>
        <v>79</v>
      </c>
      <c r="D263" s="54"/>
      <c r="E263" s="75"/>
      <c r="F263" s="75"/>
      <c r="G263" s="75"/>
      <c r="H263" s="75"/>
      <c r="I263" s="75"/>
      <c r="J263" s="75"/>
      <c r="K263" s="54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</row>
    <row r="264" spans="1:23" x14ac:dyDescent="0.3">
      <c r="A264" s="80" t="s">
        <v>31</v>
      </c>
      <c r="B264" s="73">
        <f>SUM(D264:U264)+18</f>
        <v>18</v>
      </c>
      <c r="C264" s="25">
        <f>B265</f>
        <v>90</v>
      </c>
      <c r="D264" s="54"/>
      <c r="E264" s="75"/>
      <c r="F264" s="75"/>
      <c r="G264" s="75"/>
      <c r="H264" s="75"/>
      <c r="I264" s="75"/>
      <c r="J264" s="75"/>
      <c r="K264" s="54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>
        <v>1</v>
      </c>
    </row>
    <row r="265" spans="1:23" ht="17" thickBot="1" x14ac:dyDescent="0.35">
      <c r="A265" s="82" t="s">
        <v>32</v>
      </c>
      <c r="B265" s="73">
        <f>SUM(D265:U265)+90</f>
        <v>90</v>
      </c>
      <c r="C265" s="26">
        <f>B265</f>
        <v>90</v>
      </c>
      <c r="D265" s="79"/>
      <c r="E265" s="78"/>
      <c r="F265" s="78"/>
      <c r="G265" s="78"/>
      <c r="H265" s="78"/>
      <c r="I265" s="78"/>
      <c r="J265" s="78"/>
      <c r="K265" s="79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>
        <v>5</v>
      </c>
    </row>
    <row r="266" spans="1:23" ht="21.1" x14ac:dyDescent="0.35">
      <c r="A266" s="48" t="s">
        <v>364</v>
      </c>
      <c r="B266" s="73"/>
      <c r="C266" s="27"/>
      <c r="D266" s="54"/>
      <c r="E266" s="75" t="s">
        <v>551</v>
      </c>
      <c r="F266" s="75" t="s">
        <v>551</v>
      </c>
      <c r="G266" s="75" t="s">
        <v>551</v>
      </c>
      <c r="H266" s="75">
        <v>6</v>
      </c>
      <c r="I266" s="75" t="s">
        <v>552</v>
      </c>
      <c r="J266" s="75" t="s">
        <v>551</v>
      </c>
      <c r="K266" s="54"/>
      <c r="L266" s="75" t="s">
        <v>551</v>
      </c>
      <c r="M266" s="75" t="s">
        <v>552</v>
      </c>
      <c r="N266" s="75">
        <v>6</v>
      </c>
      <c r="O266" s="75"/>
      <c r="P266" s="75"/>
      <c r="Q266" s="75"/>
      <c r="R266" s="75"/>
      <c r="S266" s="75">
        <v>6</v>
      </c>
      <c r="T266" s="75">
        <v>4</v>
      </c>
      <c r="U266" s="75" t="s">
        <v>552</v>
      </c>
      <c r="V266" s="75" t="s">
        <v>552</v>
      </c>
      <c r="W266" s="75">
        <v>6</v>
      </c>
    </row>
    <row r="267" spans="1:23" x14ac:dyDescent="0.3">
      <c r="A267" s="80" t="s">
        <v>28</v>
      </c>
      <c r="B267" s="73">
        <f>SUM(D267:U267)+59</f>
        <v>66</v>
      </c>
      <c r="C267" s="25">
        <f>B267</f>
        <v>66</v>
      </c>
      <c r="D267" s="54"/>
      <c r="E267" s="75"/>
      <c r="F267" s="75"/>
      <c r="G267" s="75"/>
      <c r="H267" s="75">
        <v>1</v>
      </c>
      <c r="I267" s="75">
        <v>1</v>
      </c>
      <c r="J267" s="75"/>
      <c r="K267" s="54"/>
      <c r="L267" s="75"/>
      <c r="M267" s="75">
        <v>1</v>
      </c>
      <c r="N267" s="75">
        <v>1</v>
      </c>
      <c r="O267" s="75"/>
      <c r="P267" s="75"/>
      <c r="Q267" s="75"/>
      <c r="R267" s="75"/>
      <c r="S267" s="75">
        <v>1</v>
      </c>
      <c r="T267" s="75">
        <v>1</v>
      </c>
      <c r="U267" s="75">
        <v>1</v>
      </c>
      <c r="V267" s="75">
        <v>1</v>
      </c>
      <c r="W267" s="75">
        <v>1</v>
      </c>
    </row>
    <row r="268" spans="1:23" x14ac:dyDescent="0.3">
      <c r="A268" s="80" t="s">
        <v>29</v>
      </c>
      <c r="B268" s="73">
        <f>SUM(D268:U268)+7</f>
        <v>12</v>
      </c>
      <c r="C268" s="25">
        <f>B268</f>
        <v>12</v>
      </c>
      <c r="D268" s="54"/>
      <c r="E268" s="75">
        <v>1</v>
      </c>
      <c r="F268" s="75">
        <v>1</v>
      </c>
      <c r="G268" s="75">
        <v>1</v>
      </c>
      <c r="H268" s="75"/>
      <c r="I268" s="75"/>
      <c r="J268" s="75">
        <v>1</v>
      </c>
      <c r="K268" s="54"/>
      <c r="L268" s="75">
        <v>1</v>
      </c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</row>
    <row r="269" spans="1:23" x14ac:dyDescent="0.3">
      <c r="A269" s="80" t="s">
        <v>30</v>
      </c>
      <c r="B269" s="73">
        <f>B267+B268</f>
        <v>78</v>
      </c>
      <c r="C269" s="25">
        <f>C267+C268</f>
        <v>78</v>
      </c>
      <c r="D269" s="54"/>
      <c r="E269" s="75"/>
      <c r="F269" s="75"/>
      <c r="G269" s="75"/>
      <c r="H269" s="75"/>
      <c r="I269" s="75"/>
      <c r="J269" s="75"/>
      <c r="K269" s="54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</row>
    <row r="270" spans="1:23" x14ac:dyDescent="0.3">
      <c r="A270" s="80" t="s">
        <v>31</v>
      </c>
      <c r="B270" s="73">
        <f>SUM(D270:U270)+7</f>
        <v>7</v>
      </c>
      <c r="C270" s="25">
        <f>B271</f>
        <v>37</v>
      </c>
      <c r="D270" s="54"/>
      <c r="E270" s="75"/>
      <c r="F270" s="75"/>
      <c r="G270" s="75"/>
      <c r="H270" s="75"/>
      <c r="I270" s="75"/>
      <c r="J270" s="75"/>
      <c r="K270" s="54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</row>
    <row r="271" spans="1:23" ht="17" thickBot="1" x14ac:dyDescent="0.35">
      <c r="A271" s="82" t="s">
        <v>32</v>
      </c>
      <c r="B271" s="73">
        <f>SUM(D271:U271)+37</f>
        <v>37</v>
      </c>
      <c r="C271" s="26">
        <f>B271</f>
        <v>37</v>
      </c>
      <c r="D271" s="79"/>
      <c r="E271" s="78"/>
      <c r="F271" s="78"/>
      <c r="G271" s="78"/>
      <c r="H271" s="78"/>
      <c r="I271" s="78"/>
      <c r="J271" s="78"/>
      <c r="K271" s="79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</row>
    <row r="272" spans="1:23" ht="21.1" x14ac:dyDescent="0.35">
      <c r="A272" s="48" t="s">
        <v>75</v>
      </c>
      <c r="B272" s="73"/>
      <c r="C272" s="27"/>
      <c r="D272" s="54"/>
      <c r="E272" s="75"/>
      <c r="F272" s="75"/>
      <c r="G272" s="75"/>
      <c r="H272" s="75"/>
      <c r="I272" s="75"/>
      <c r="J272" s="75"/>
      <c r="K272" s="54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</row>
    <row r="273" spans="1:23" x14ac:dyDescent="0.3">
      <c r="A273" s="80" t="s">
        <v>31</v>
      </c>
      <c r="B273" s="73">
        <f>SUM(D273:U273)</f>
        <v>3</v>
      </c>
      <c r="C273" s="27"/>
      <c r="D273" s="54"/>
      <c r="E273" s="75"/>
      <c r="F273" s="75">
        <v>1</v>
      </c>
      <c r="G273" s="75"/>
      <c r="H273" s="75"/>
      <c r="I273" s="75"/>
      <c r="J273" s="75"/>
      <c r="K273" s="54"/>
      <c r="L273" s="75">
        <v>1</v>
      </c>
      <c r="M273" s="75"/>
      <c r="N273" s="75"/>
      <c r="O273" s="75"/>
      <c r="P273" s="75"/>
      <c r="Q273" s="75"/>
      <c r="R273" s="75">
        <v>1</v>
      </c>
      <c r="S273" s="75"/>
      <c r="T273" s="75"/>
      <c r="U273" s="75"/>
      <c r="V273" s="75"/>
      <c r="W273" s="75"/>
    </row>
    <row r="274" spans="1:23" ht="17" thickBot="1" x14ac:dyDescent="0.35">
      <c r="A274" s="82" t="s">
        <v>32</v>
      </c>
      <c r="B274" s="73">
        <f>SUM(D274:U274)</f>
        <v>21</v>
      </c>
      <c r="C274" s="63"/>
      <c r="D274" s="56"/>
      <c r="E274" s="85"/>
      <c r="F274" s="85">
        <v>7</v>
      </c>
      <c r="G274" s="85"/>
      <c r="H274" s="85"/>
      <c r="I274" s="85"/>
      <c r="J274" s="85"/>
      <c r="K274" s="86"/>
      <c r="L274" s="85">
        <v>7</v>
      </c>
      <c r="M274" s="85"/>
      <c r="N274" s="85"/>
      <c r="O274" s="85"/>
      <c r="P274" s="85"/>
      <c r="Q274" s="85"/>
      <c r="R274" s="85">
        <v>7</v>
      </c>
      <c r="S274" s="85"/>
      <c r="T274" s="85"/>
      <c r="U274" s="85"/>
      <c r="V274" s="85"/>
      <c r="W274" s="85"/>
    </row>
    <row r="275" spans="1:23" ht="23.8" x14ac:dyDescent="0.4">
      <c r="A275" s="87"/>
      <c r="B275" s="87"/>
      <c r="C275" s="35" t="s">
        <v>76</v>
      </c>
      <c r="D275" s="88"/>
      <c r="E275" s="89"/>
      <c r="F275" s="89"/>
      <c r="G275" s="89"/>
      <c r="H275" s="90"/>
      <c r="I275" s="89"/>
      <c r="J275" s="89"/>
      <c r="K275" s="88"/>
      <c r="L275" s="89"/>
      <c r="M275" s="91"/>
      <c r="N275" s="91"/>
      <c r="O275" s="89"/>
      <c r="P275" s="90"/>
      <c r="Q275" s="89"/>
      <c r="R275" s="89"/>
      <c r="S275" s="89"/>
      <c r="T275" s="89"/>
      <c r="U275" s="89"/>
      <c r="V275" s="89"/>
      <c r="W275" s="89"/>
    </row>
    <row r="276" spans="1:23" x14ac:dyDescent="0.3">
      <c r="A276" s="87"/>
      <c r="B276" s="87"/>
      <c r="C276" s="38" t="s">
        <v>28</v>
      </c>
      <c r="D276" s="92" t="str">
        <f t="shared" ref="D276:W276" si="1">IF(SUMIF($A$4:$A$274,$C276,D$4:D$274)=0,"",SUMIF($A$4:$A$274,$C276,D$4:D$274))</f>
        <v/>
      </c>
      <c r="E276" s="93">
        <f t="shared" si="1"/>
        <v>15</v>
      </c>
      <c r="F276" s="93">
        <f t="shared" si="1"/>
        <v>15</v>
      </c>
      <c r="G276" s="93">
        <f>IF(SUMIF($A$4:$A$274,$C276,G$4:G$274)=0,"",SUMIF($A$4:$A$274,$C276,G$4:G$274))</f>
        <v>15</v>
      </c>
      <c r="H276" s="93">
        <f t="shared" si="1"/>
        <v>15</v>
      </c>
      <c r="I276" s="93">
        <f t="shared" si="1"/>
        <v>15</v>
      </c>
      <c r="J276" s="93">
        <f t="shared" si="1"/>
        <v>15</v>
      </c>
      <c r="K276" s="92" t="str">
        <f t="shared" si="1"/>
        <v/>
      </c>
      <c r="L276" s="93">
        <f t="shared" si="1"/>
        <v>15</v>
      </c>
      <c r="M276" s="93">
        <f t="shared" si="1"/>
        <v>15</v>
      </c>
      <c r="N276" s="93">
        <f t="shared" si="1"/>
        <v>15</v>
      </c>
      <c r="O276" s="93">
        <f t="shared" si="1"/>
        <v>15</v>
      </c>
      <c r="P276" s="93">
        <f t="shared" si="1"/>
        <v>15</v>
      </c>
      <c r="Q276" s="93">
        <f t="shared" si="1"/>
        <v>15</v>
      </c>
      <c r="R276" s="93">
        <f t="shared" si="1"/>
        <v>15</v>
      </c>
      <c r="S276" s="93">
        <f t="shared" si="1"/>
        <v>15</v>
      </c>
      <c r="T276" s="93">
        <f t="shared" si="1"/>
        <v>15</v>
      </c>
      <c r="U276" s="93">
        <f t="shared" si="1"/>
        <v>15</v>
      </c>
      <c r="V276" s="93">
        <f t="shared" si="1"/>
        <v>15</v>
      </c>
      <c r="W276" s="93">
        <f t="shared" si="1"/>
        <v>15</v>
      </c>
    </row>
    <row r="277" spans="1:23" x14ac:dyDescent="0.3">
      <c r="A277" s="87"/>
      <c r="B277" s="87"/>
      <c r="C277" s="38" t="s">
        <v>29</v>
      </c>
      <c r="D277" s="92" t="str">
        <f t="shared" ref="D277:W277" si="2">IF(SUMIF($A$4:$A$268,$C277,D$4:D$268)=0,"",SUMIF($A$4:$A$268,$C277,D$4:D$268))</f>
        <v/>
      </c>
      <c r="E277" s="93">
        <f t="shared" si="2"/>
        <v>8</v>
      </c>
      <c r="F277" s="93">
        <f t="shared" si="2"/>
        <v>8</v>
      </c>
      <c r="G277" s="93">
        <f t="shared" si="2"/>
        <v>8</v>
      </c>
      <c r="H277" s="93">
        <f t="shared" si="2"/>
        <v>8</v>
      </c>
      <c r="I277" s="93">
        <f t="shared" si="2"/>
        <v>8</v>
      </c>
      <c r="J277" s="93">
        <f t="shared" si="2"/>
        <v>7</v>
      </c>
      <c r="K277" s="92" t="str">
        <f t="shared" si="2"/>
        <v/>
      </c>
      <c r="L277" s="93">
        <f t="shared" si="2"/>
        <v>8</v>
      </c>
      <c r="M277" s="93">
        <f t="shared" si="2"/>
        <v>8</v>
      </c>
      <c r="N277" s="93">
        <f t="shared" si="2"/>
        <v>8</v>
      </c>
      <c r="O277" s="93">
        <f t="shared" si="2"/>
        <v>8</v>
      </c>
      <c r="P277" s="93">
        <f t="shared" si="2"/>
        <v>8</v>
      </c>
      <c r="Q277" s="93">
        <f t="shared" si="2"/>
        <v>7</v>
      </c>
      <c r="R277" s="93">
        <f t="shared" si="2"/>
        <v>8</v>
      </c>
      <c r="S277" s="93">
        <f t="shared" si="2"/>
        <v>7</v>
      </c>
      <c r="T277" s="93">
        <f t="shared" si="2"/>
        <v>8</v>
      </c>
      <c r="U277" s="93">
        <f t="shared" si="2"/>
        <v>8</v>
      </c>
      <c r="V277" s="93">
        <f t="shared" si="2"/>
        <v>7</v>
      </c>
      <c r="W277" s="93">
        <f t="shared" si="2"/>
        <v>8</v>
      </c>
    </row>
    <row r="278" spans="1:23" x14ac:dyDescent="0.3">
      <c r="A278" s="87"/>
      <c r="B278" s="87"/>
      <c r="C278" s="38" t="s">
        <v>31</v>
      </c>
      <c r="D278" s="92" t="str">
        <f t="shared" ref="D278:W279" si="3">IF(SUMIF($A$4:$A$274,$C278,D$4:D$274)=0,"",SUMIF($A$4:$A$274,$C278,D$4:D$274))</f>
        <v/>
      </c>
      <c r="E278" s="93">
        <f t="shared" si="3"/>
        <v>6</v>
      </c>
      <c r="F278" s="93">
        <f t="shared" si="3"/>
        <v>8</v>
      </c>
      <c r="G278" s="93">
        <f t="shared" si="3"/>
        <v>3</v>
      </c>
      <c r="H278" s="93">
        <f t="shared" si="3"/>
        <v>5</v>
      </c>
      <c r="I278" s="93">
        <f t="shared" si="3"/>
        <v>3</v>
      </c>
      <c r="J278" s="93">
        <f t="shared" si="3"/>
        <v>4</v>
      </c>
      <c r="K278" s="92" t="str">
        <f t="shared" si="3"/>
        <v/>
      </c>
      <c r="L278" s="93">
        <f t="shared" si="3"/>
        <v>6</v>
      </c>
      <c r="M278" s="93">
        <f t="shared" si="3"/>
        <v>5</v>
      </c>
      <c r="N278" s="93">
        <f t="shared" si="3"/>
        <v>6</v>
      </c>
      <c r="O278" s="93">
        <f t="shared" si="3"/>
        <v>6</v>
      </c>
      <c r="P278" s="93">
        <f t="shared" si="3"/>
        <v>2</v>
      </c>
      <c r="Q278" s="93">
        <f t="shared" si="3"/>
        <v>4</v>
      </c>
      <c r="R278" s="93">
        <f t="shared" si="3"/>
        <v>3</v>
      </c>
      <c r="S278" s="93">
        <f t="shared" si="3"/>
        <v>5</v>
      </c>
      <c r="T278" s="93">
        <f t="shared" si="3"/>
        <v>5</v>
      </c>
      <c r="U278" s="93">
        <f t="shared" si="3"/>
        <v>6</v>
      </c>
      <c r="V278" s="93">
        <f t="shared" si="3"/>
        <v>2</v>
      </c>
      <c r="W278" s="93">
        <f t="shared" si="3"/>
        <v>3</v>
      </c>
    </row>
    <row r="279" spans="1:23" x14ac:dyDescent="0.3">
      <c r="A279" s="87"/>
      <c r="B279" s="87"/>
      <c r="C279" s="38" t="s">
        <v>32</v>
      </c>
      <c r="D279" s="92" t="str">
        <f t="shared" ref="D279:V279" si="4">IF(SUMIF($A$4:$A$258,$C279,D$4:D$258)=0,"",SUMIF($A$4:$A$258,$C279,D$4:D$258))</f>
        <v/>
      </c>
      <c r="E279" s="93">
        <f t="shared" si="4"/>
        <v>45</v>
      </c>
      <c r="F279" s="93">
        <f t="shared" si="3"/>
        <v>55</v>
      </c>
      <c r="G279" s="93">
        <f t="shared" si="4"/>
        <v>17</v>
      </c>
      <c r="H279" s="93">
        <f t="shared" si="4"/>
        <v>36</v>
      </c>
      <c r="I279" s="93">
        <f t="shared" si="4"/>
        <v>30</v>
      </c>
      <c r="J279" s="93">
        <f t="shared" si="4"/>
        <v>26</v>
      </c>
      <c r="K279" s="92" t="str">
        <f t="shared" si="4"/>
        <v/>
      </c>
      <c r="L279" s="93">
        <f>IF(SUMIF($A$4:$A$274,$C279,L$4:L$274)=0,"",SUMIF($A$4:$A$274,$C279,L$4:L$274))</f>
        <v>45</v>
      </c>
      <c r="M279" s="93">
        <f t="shared" si="4"/>
        <v>31</v>
      </c>
      <c r="N279" s="93">
        <f t="shared" si="4"/>
        <v>41</v>
      </c>
      <c r="O279" s="93">
        <f t="shared" si="4"/>
        <v>38</v>
      </c>
      <c r="P279" s="93">
        <f t="shared" si="4"/>
        <v>12</v>
      </c>
      <c r="Q279" s="93">
        <f t="shared" si="4"/>
        <v>24</v>
      </c>
      <c r="R279" s="93">
        <v>19</v>
      </c>
      <c r="S279" s="93">
        <f t="shared" si="4"/>
        <v>31</v>
      </c>
      <c r="T279" s="93">
        <f t="shared" si="4"/>
        <v>31</v>
      </c>
      <c r="U279" s="93">
        <f t="shared" si="4"/>
        <v>48</v>
      </c>
      <c r="V279" s="93">
        <f t="shared" si="4"/>
        <v>23</v>
      </c>
      <c r="W279" s="93">
        <f>IF(SUMIF($A$4:$A$274,$C279,W$4:W$274)=0,"",SUMIF($A$4:$A$274,$C279,W$4:W$274))</f>
        <v>19</v>
      </c>
    </row>
    <row r="281" spans="1:23" x14ac:dyDescent="0.3">
      <c r="A281" s="49" t="s">
        <v>394</v>
      </c>
    </row>
  </sheetData>
  <mergeCells count="3">
    <mergeCell ref="A1:A3"/>
    <mergeCell ref="B1:C1"/>
    <mergeCell ref="B2:C2"/>
  </mergeCells>
  <phoneticPr fontId="33" type="noConversion"/>
  <pageMargins left="0.7" right="0.7" top="0.75" bottom="0.75" header="0.3" footer="0.3"/>
  <ignoredErrors>
    <ignoredError sqref="C25 F27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B54F-9595-2148-823F-4D15761A720C}">
  <dimension ref="A1:V279"/>
  <sheetViews>
    <sheetView zoomScale="58" zoomScaleNormal="60" workbookViewId="0">
      <pane xSplit="3" ySplit="3" topLeftCell="M4" activePane="bottomRight" state="frozen"/>
      <selection pane="topRight" activeCell="D1" sqref="D1"/>
      <selection pane="bottomLeft" activeCell="A4" sqref="A4"/>
      <selection pane="bottomRight" sqref="A1:A3"/>
    </sheetView>
  </sheetViews>
  <sheetFormatPr defaultColWidth="11.44140625" defaultRowHeight="16.3" x14ac:dyDescent="0.3"/>
  <cols>
    <col min="1" max="1" width="30.77734375" style="33" bestFit="1" customWidth="1"/>
    <col min="2" max="20" width="10.77734375" style="33"/>
  </cols>
  <sheetData>
    <row r="1" spans="1:22" x14ac:dyDescent="0.3">
      <c r="A1" s="230" t="s">
        <v>111</v>
      </c>
      <c r="B1" s="233" t="s">
        <v>0</v>
      </c>
      <c r="C1" s="234"/>
      <c r="D1" s="143" t="s">
        <v>421</v>
      </c>
      <c r="E1" s="143" t="s">
        <v>422</v>
      </c>
      <c r="F1" s="143" t="s">
        <v>423</v>
      </c>
      <c r="G1" s="143" t="s">
        <v>424</v>
      </c>
      <c r="H1" s="143" t="s">
        <v>425</v>
      </c>
      <c r="I1" s="143" t="s">
        <v>426</v>
      </c>
      <c r="J1" s="143" t="s">
        <v>375</v>
      </c>
      <c r="K1" s="143" t="s">
        <v>427</v>
      </c>
      <c r="L1" s="143" t="s">
        <v>428</v>
      </c>
      <c r="M1" s="143" t="s">
        <v>429</v>
      </c>
      <c r="N1" s="143" t="s">
        <v>415</v>
      </c>
      <c r="O1" s="143" t="s">
        <v>430</v>
      </c>
      <c r="P1" s="143" t="s">
        <v>389</v>
      </c>
      <c r="Q1" s="143" t="s">
        <v>431</v>
      </c>
      <c r="R1" s="143" t="s">
        <v>432</v>
      </c>
      <c r="S1" s="143" t="s">
        <v>433</v>
      </c>
      <c r="T1" s="143" t="s">
        <v>434</v>
      </c>
      <c r="U1" s="143" t="s">
        <v>737</v>
      </c>
      <c r="V1" s="143" t="s">
        <v>742</v>
      </c>
    </row>
    <row r="2" spans="1:22" x14ac:dyDescent="0.3">
      <c r="A2" s="231"/>
      <c r="B2" s="235" t="s">
        <v>9</v>
      </c>
      <c r="C2" s="236"/>
      <c r="D2" s="144">
        <v>42036</v>
      </c>
      <c r="E2" s="144">
        <v>44958</v>
      </c>
      <c r="F2" s="144">
        <v>37316</v>
      </c>
      <c r="G2" s="144">
        <v>39508</v>
      </c>
      <c r="H2" s="144">
        <v>42064</v>
      </c>
      <c r="I2" s="144"/>
      <c r="J2" s="144">
        <v>47178</v>
      </c>
      <c r="K2" s="144">
        <v>38443</v>
      </c>
      <c r="L2" s="144">
        <v>41365</v>
      </c>
      <c r="M2" s="144">
        <v>43191</v>
      </c>
      <c r="N2" s="144">
        <v>46113</v>
      </c>
      <c r="O2" s="144">
        <v>38108</v>
      </c>
      <c r="P2" s="144">
        <v>40299</v>
      </c>
      <c r="Q2" s="144">
        <v>43586</v>
      </c>
      <c r="R2" s="144">
        <v>45413</v>
      </c>
      <c r="S2" s="144">
        <v>11444</v>
      </c>
      <c r="T2" s="144">
        <v>38139</v>
      </c>
      <c r="U2" s="144">
        <v>42156</v>
      </c>
      <c r="V2" s="144">
        <v>44348</v>
      </c>
    </row>
    <row r="3" spans="1:22" ht="17" thickBot="1" x14ac:dyDescent="0.35">
      <c r="A3" s="232"/>
      <c r="B3" s="179" t="s">
        <v>78</v>
      </c>
      <c r="C3" s="145" t="s">
        <v>11</v>
      </c>
      <c r="D3" s="202" t="s">
        <v>81</v>
      </c>
      <c r="E3" s="207" t="s">
        <v>113</v>
      </c>
      <c r="F3" s="215" t="s">
        <v>12</v>
      </c>
      <c r="G3" s="215" t="s">
        <v>14</v>
      </c>
      <c r="H3" s="215" t="s">
        <v>15</v>
      </c>
      <c r="I3" s="146"/>
      <c r="J3" s="215" t="s">
        <v>13</v>
      </c>
      <c r="K3" s="215" t="s">
        <v>23</v>
      </c>
      <c r="L3" s="215" t="s">
        <v>80</v>
      </c>
      <c r="M3" s="207" t="s">
        <v>19</v>
      </c>
      <c r="N3" s="207" t="s">
        <v>16</v>
      </c>
      <c r="O3" s="215" t="s">
        <v>24</v>
      </c>
      <c r="P3" s="207" t="s">
        <v>26</v>
      </c>
      <c r="Q3" s="207" t="s">
        <v>21</v>
      </c>
      <c r="R3" s="215" t="s">
        <v>83</v>
      </c>
      <c r="S3" s="202" t="s">
        <v>18</v>
      </c>
      <c r="T3" s="215" t="s">
        <v>20</v>
      </c>
      <c r="U3" s="215" t="s">
        <v>15</v>
      </c>
      <c r="V3" s="207" t="s">
        <v>26</v>
      </c>
    </row>
    <row r="4" spans="1:22" ht="21.1" x14ac:dyDescent="0.35">
      <c r="A4" s="66" t="s">
        <v>84</v>
      </c>
      <c r="B4" s="180"/>
      <c r="C4" s="147"/>
      <c r="D4" s="148"/>
      <c r="E4" s="149">
        <v>11</v>
      </c>
      <c r="F4" s="150"/>
      <c r="G4" s="151" t="s">
        <v>638</v>
      </c>
      <c r="H4" s="151" t="s">
        <v>648</v>
      </c>
      <c r="I4" s="152"/>
      <c r="J4" s="151" t="s">
        <v>668</v>
      </c>
      <c r="K4" s="151"/>
      <c r="L4" s="151"/>
      <c r="M4" s="151"/>
      <c r="N4" s="151" t="s">
        <v>714</v>
      </c>
      <c r="O4" s="151"/>
      <c r="P4" s="151"/>
      <c r="Q4" s="151"/>
      <c r="R4" s="151"/>
      <c r="S4" s="151"/>
      <c r="T4" s="151"/>
      <c r="U4" s="151"/>
      <c r="V4" s="151"/>
    </row>
    <row r="5" spans="1:22" x14ac:dyDescent="0.3">
      <c r="A5" s="72" t="s">
        <v>28</v>
      </c>
      <c r="B5" s="181">
        <f>15+SUM(D5:T5)</f>
        <v>20</v>
      </c>
      <c r="C5" s="153">
        <f>B5+50</f>
        <v>70</v>
      </c>
      <c r="D5" s="154"/>
      <c r="E5" s="155">
        <v>1</v>
      </c>
      <c r="F5" s="156"/>
      <c r="G5" s="155">
        <v>1</v>
      </c>
      <c r="H5" s="155">
        <v>1</v>
      </c>
      <c r="I5" s="157"/>
      <c r="J5" s="155">
        <v>1</v>
      </c>
      <c r="K5" s="155"/>
      <c r="L5" s="155"/>
      <c r="M5" s="155"/>
      <c r="N5" s="155">
        <v>1</v>
      </c>
      <c r="O5" s="155"/>
      <c r="P5" s="155"/>
      <c r="Q5" s="155"/>
      <c r="R5" s="155"/>
      <c r="S5" s="155"/>
      <c r="T5" s="155"/>
      <c r="U5" s="155"/>
      <c r="V5" s="155"/>
    </row>
    <row r="6" spans="1:22" x14ac:dyDescent="0.3">
      <c r="A6" s="72" t="s">
        <v>29</v>
      </c>
      <c r="B6" s="181">
        <f>SUM(D6:T6)</f>
        <v>0</v>
      </c>
      <c r="C6" s="153">
        <f>B6+8</f>
        <v>8</v>
      </c>
      <c r="D6" s="154"/>
      <c r="E6" s="155"/>
      <c r="F6" s="156"/>
      <c r="G6" s="155"/>
      <c r="H6" s="155"/>
      <c r="I6" s="157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</row>
    <row r="7" spans="1:22" x14ac:dyDescent="0.3">
      <c r="A7" s="72" t="s">
        <v>30</v>
      </c>
      <c r="B7" s="181">
        <f>B5+B6</f>
        <v>20</v>
      </c>
      <c r="C7" s="153">
        <f>C5+C6</f>
        <v>78</v>
      </c>
      <c r="D7" s="154"/>
      <c r="E7" s="155"/>
      <c r="F7" s="156"/>
      <c r="G7" s="155"/>
      <c r="H7" s="155"/>
      <c r="I7" s="157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</row>
    <row r="8" spans="1:22" x14ac:dyDescent="0.3">
      <c r="A8" s="72" t="s">
        <v>31</v>
      </c>
      <c r="B8" s="181">
        <f>8+SUM(D8:T8)</f>
        <v>9</v>
      </c>
      <c r="C8" s="153">
        <f>B8+22</f>
        <v>31</v>
      </c>
      <c r="D8" s="154"/>
      <c r="E8" s="155">
        <v>1</v>
      </c>
      <c r="F8" s="156"/>
      <c r="G8" s="155"/>
      <c r="H8" s="155"/>
      <c r="I8" s="157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</row>
    <row r="9" spans="1:22" x14ac:dyDescent="0.3">
      <c r="A9" s="80" t="s">
        <v>40</v>
      </c>
      <c r="B9" s="181"/>
      <c r="C9" s="158"/>
      <c r="D9" s="155"/>
      <c r="E9" s="155"/>
      <c r="F9" s="155"/>
      <c r="G9" s="155"/>
      <c r="H9" s="155"/>
      <c r="I9" s="157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</row>
    <row r="10" spans="1:22" x14ac:dyDescent="0.3">
      <c r="A10" s="80" t="s">
        <v>85</v>
      </c>
      <c r="B10" s="181"/>
      <c r="C10" s="158"/>
      <c r="D10" s="155"/>
      <c r="E10" s="155"/>
      <c r="F10" s="155"/>
      <c r="G10" s="155"/>
      <c r="H10" s="155"/>
      <c r="I10" s="157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</row>
    <row r="11" spans="1:22" ht="17" thickBot="1" x14ac:dyDescent="0.35">
      <c r="A11" s="76" t="s">
        <v>32</v>
      </c>
      <c r="B11" s="182">
        <f>42+SUM(D11:T11)</f>
        <v>49</v>
      </c>
      <c r="C11" s="159">
        <f>B11+116</f>
        <v>165</v>
      </c>
      <c r="D11" s="160"/>
      <c r="E11" s="161">
        <v>7</v>
      </c>
      <c r="F11" s="162"/>
      <c r="G11" s="161"/>
      <c r="H11" s="161"/>
      <c r="I11" s="163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</row>
    <row r="12" spans="1:22" ht="21.1" x14ac:dyDescent="0.35">
      <c r="A12" s="48" t="s">
        <v>86</v>
      </c>
      <c r="B12" s="183"/>
      <c r="C12" s="158"/>
      <c r="D12" s="155" t="s">
        <v>602</v>
      </c>
      <c r="E12" s="155">
        <v>14</v>
      </c>
      <c r="F12" s="155">
        <v>14</v>
      </c>
      <c r="G12" s="155">
        <v>14</v>
      </c>
      <c r="H12" s="155" t="s">
        <v>628</v>
      </c>
      <c r="I12" s="157"/>
      <c r="J12" s="155">
        <v>14</v>
      </c>
      <c r="K12" s="155">
        <v>14</v>
      </c>
      <c r="L12" s="155"/>
      <c r="M12" s="155">
        <v>14</v>
      </c>
      <c r="N12" s="155" t="s">
        <v>551</v>
      </c>
      <c r="O12" s="155">
        <v>14</v>
      </c>
      <c r="P12" s="155">
        <v>14</v>
      </c>
      <c r="Q12" s="155" t="s">
        <v>628</v>
      </c>
      <c r="R12" s="155" t="s">
        <v>628</v>
      </c>
      <c r="S12" s="155">
        <v>14</v>
      </c>
      <c r="T12" s="155"/>
      <c r="U12" s="155">
        <v>14</v>
      </c>
      <c r="V12" s="155">
        <v>14</v>
      </c>
    </row>
    <row r="13" spans="1:22" x14ac:dyDescent="0.3">
      <c r="A13" s="80" t="s">
        <v>28</v>
      </c>
      <c r="B13" s="181">
        <f>7+SUM(D13:T13)</f>
        <v>20</v>
      </c>
      <c r="C13" s="164">
        <f>B13</f>
        <v>20</v>
      </c>
      <c r="D13" s="155">
        <v>1</v>
      </c>
      <c r="E13" s="155">
        <v>1</v>
      </c>
      <c r="F13" s="154">
        <v>1</v>
      </c>
      <c r="G13" s="155">
        <v>1</v>
      </c>
      <c r="H13" s="156">
        <v>1</v>
      </c>
      <c r="I13" s="157"/>
      <c r="J13" s="155">
        <v>1</v>
      </c>
      <c r="K13" s="155">
        <v>1</v>
      </c>
      <c r="L13" s="155"/>
      <c r="M13" s="155">
        <v>1</v>
      </c>
      <c r="N13" s="155"/>
      <c r="O13" s="155">
        <v>1</v>
      </c>
      <c r="P13" s="155">
        <v>1</v>
      </c>
      <c r="Q13" s="155">
        <v>1</v>
      </c>
      <c r="R13" s="155">
        <v>1</v>
      </c>
      <c r="S13" s="155">
        <v>1</v>
      </c>
      <c r="T13" s="155"/>
      <c r="U13" s="155">
        <v>1</v>
      </c>
      <c r="V13" s="155">
        <v>1</v>
      </c>
    </row>
    <row r="14" spans="1:22" x14ac:dyDescent="0.3">
      <c r="A14" s="80" t="s">
        <v>29</v>
      </c>
      <c r="B14" s="181">
        <f>6+SUM(D14:T14)</f>
        <v>7</v>
      </c>
      <c r="C14" s="164">
        <f t="shared" ref="C14:C17" si="0">B14</f>
        <v>7</v>
      </c>
      <c r="D14" s="155"/>
      <c r="E14" s="155"/>
      <c r="F14" s="155"/>
      <c r="G14" s="155"/>
      <c r="H14" s="155"/>
      <c r="I14" s="157"/>
      <c r="J14" s="155"/>
      <c r="K14" s="155"/>
      <c r="L14" s="155"/>
      <c r="M14" s="155"/>
      <c r="N14" s="155">
        <v>1</v>
      </c>
      <c r="O14" s="155"/>
      <c r="P14" s="155"/>
      <c r="Q14" s="155"/>
      <c r="R14" s="155"/>
      <c r="S14" s="155"/>
      <c r="T14" s="155"/>
      <c r="U14" s="155"/>
      <c r="V14" s="155"/>
    </row>
    <row r="15" spans="1:22" x14ac:dyDescent="0.3">
      <c r="A15" s="72" t="s">
        <v>30</v>
      </c>
      <c r="B15" s="181">
        <f>B13+B14</f>
        <v>27</v>
      </c>
      <c r="C15" s="164">
        <f t="shared" si="0"/>
        <v>27</v>
      </c>
      <c r="D15" s="154"/>
      <c r="E15" s="155"/>
      <c r="F15" s="156"/>
      <c r="G15" s="155"/>
      <c r="H15" s="155"/>
      <c r="I15" s="157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</row>
    <row r="16" spans="1:22" x14ac:dyDescent="0.3">
      <c r="A16" s="80" t="s">
        <v>31</v>
      </c>
      <c r="B16" s="181">
        <f>4+SUM(D16:T16)</f>
        <v>6</v>
      </c>
      <c r="C16" s="164">
        <f t="shared" si="0"/>
        <v>6</v>
      </c>
      <c r="D16" s="155"/>
      <c r="E16" s="155"/>
      <c r="F16" s="155">
        <v>1</v>
      </c>
      <c r="G16" s="155"/>
      <c r="H16" s="155"/>
      <c r="I16" s="157"/>
      <c r="J16" s="155"/>
      <c r="K16" s="155"/>
      <c r="L16" s="155"/>
      <c r="M16" s="155"/>
      <c r="N16" s="155"/>
      <c r="O16" s="155"/>
      <c r="P16" s="155">
        <v>1</v>
      </c>
      <c r="Q16" s="155"/>
      <c r="R16" s="155"/>
      <c r="S16" s="155"/>
      <c r="T16" s="155"/>
      <c r="U16" s="155"/>
      <c r="V16" s="155">
        <v>1</v>
      </c>
    </row>
    <row r="17" spans="1:22" ht="17" thickBot="1" x14ac:dyDescent="0.35">
      <c r="A17" s="82" t="s">
        <v>32</v>
      </c>
      <c r="B17" s="182">
        <f>20+SUM(D17:T17)</f>
        <v>32</v>
      </c>
      <c r="C17" s="164">
        <f t="shared" si="0"/>
        <v>32</v>
      </c>
      <c r="D17" s="161"/>
      <c r="E17" s="161"/>
      <c r="F17" s="161">
        <v>7</v>
      </c>
      <c r="G17" s="161"/>
      <c r="H17" s="161"/>
      <c r="I17" s="163"/>
      <c r="J17" s="161"/>
      <c r="K17" s="161"/>
      <c r="L17" s="161"/>
      <c r="M17" s="161"/>
      <c r="N17" s="161"/>
      <c r="O17" s="161"/>
      <c r="P17" s="161">
        <v>5</v>
      </c>
      <c r="Q17" s="161"/>
      <c r="R17" s="161"/>
      <c r="S17" s="161"/>
      <c r="T17" s="161"/>
      <c r="U17" s="161"/>
      <c r="V17" s="161">
        <v>5</v>
      </c>
    </row>
    <row r="18" spans="1:22" ht="21.1" x14ac:dyDescent="0.35">
      <c r="A18" s="48" t="s">
        <v>93</v>
      </c>
      <c r="B18" s="183"/>
      <c r="C18" s="166"/>
      <c r="D18" s="155" t="s">
        <v>551</v>
      </c>
      <c r="E18" s="155">
        <v>10</v>
      </c>
      <c r="F18" s="155" t="s">
        <v>594</v>
      </c>
      <c r="G18" s="155"/>
      <c r="H18" s="155">
        <v>15</v>
      </c>
      <c r="I18" s="157"/>
      <c r="J18" s="155">
        <v>15</v>
      </c>
      <c r="K18" s="155" t="s">
        <v>554</v>
      </c>
      <c r="L18" s="155"/>
      <c r="M18" s="155"/>
      <c r="N18" s="155" t="s">
        <v>551</v>
      </c>
      <c r="O18" s="167"/>
      <c r="P18" s="167" t="s">
        <v>551</v>
      </c>
      <c r="Q18" s="167" t="s">
        <v>551</v>
      </c>
      <c r="R18" s="167" t="s">
        <v>551</v>
      </c>
      <c r="S18" s="167" t="s">
        <v>551</v>
      </c>
      <c r="T18" s="167" t="s">
        <v>594</v>
      </c>
      <c r="U18" s="167" t="s">
        <v>621</v>
      </c>
      <c r="V18" s="167" t="s">
        <v>621</v>
      </c>
    </row>
    <row r="19" spans="1:22" x14ac:dyDescent="0.3">
      <c r="A19" s="80" t="s">
        <v>28</v>
      </c>
      <c r="B19" s="181">
        <f>16+SUM(D19:T19)</f>
        <v>22</v>
      </c>
      <c r="C19" s="164">
        <f>B19+34</f>
        <v>56</v>
      </c>
      <c r="D19" s="155"/>
      <c r="E19" s="155">
        <v>1</v>
      </c>
      <c r="F19" s="155">
        <v>1</v>
      </c>
      <c r="G19" s="155"/>
      <c r="H19" s="155">
        <v>1</v>
      </c>
      <c r="I19" s="157"/>
      <c r="J19" s="155">
        <v>1</v>
      </c>
      <c r="K19" s="155">
        <v>1</v>
      </c>
      <c r="L19" s="155"/>
      <c r="M19" s="155"/>
      <c r="N19" s="155"/>
      <c r="O19" s="155"/>
      <c r="P19" s="155"/>
      <c r="Q19" s="155"/>
      <c r="R19" s="155"/>
      <c r="S19" s="155"/>
      <c r="T19" s="155">
        <v>1</v>
      </c>
      <c r="U19" s="155"/>
      <c r="V19" s="155"/>
    </row>
    <row r="20" spans="1:22" x14ac:dyDescent="0.3">
      <c r="A20" s="80" t="s">
        <v>29</v>
      </c>
      <c r="B20" s="181">
        <f>2+SUM(D20:T20)</f>
        <v>8</v>
      </c>
      <c r="C20" s="164">
        <f>B20+3</f>
        <v>11</v>
      </c>
      <c r="D20" s="155">
        <v>1</v>
      </c>
      <c r="E20" s="155"/>
      <c r="F20" s="155"/>
      <c r="G20" s="155"/>
      <c r="H20" s="155"/>
      <c r="I20" s="157"/>
      <c r="J20" s="155"/>
      <c r="K20" s="155"/>
      <c r="L20" s="155"/>
      <c r="M20" s="155"/>
      <c r="N20" s="155">
        <v>1</v>
      </c>
      <c r="O20" s="155"/>
      <c r="P20" s="155">
        <v>1</v>
      </c>
      <c r="Q20" s="155">
        <v>1</v>
      </c>
      <c r="R20" s="155">
        <v>1</v>
      </c>
      <c r="S20" s="155">
        <v>1</v>
      </c>
      <c r="T20" s="155"/>
      <c r="U20" s="155"/>
      <c r="V20" s="155"/>
    </row>
    <row r="21" spans="1:22" x14ac:dyDescent="0.3">
      <c r="A21" s="72" t="s">
        <v>30</v>
      </c>
      <c r="B21" s="181">
        <f>B19+B20</f>
        <v>30</v>
      </c>
      <c r="C21" s="153">
        <f>C19+C20</f>
        <v>67</v>
      </c>
      <c r="D21" s="155"/>
      <c r="E21" s="155"/>
      <c r="F21" s="155"/>
      <c r="G21" s="155"/>
      <c r="H21" s="155"/>
      <c r="I21" s="157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</row>
    <row r="22" spans="1:22" x14ac:dyDescent="0.3">
      <c r="A22" s="80" t="s">
        <v>31</v>
      </c>
      <c r="B22" s="181">
        <f>SUM(D22:T22)</f>
        <v>0</v>
      </c>
      <c r="C22" s="164">
        <f>B22+6</f>
        <v>6</v>
      </c>
      <c r="D22" s="155"/>
      <c r="E22" s="155"/>
      <c r="F22" s="155"/>
      <c r="G22" s="155"/>
      <c r="H22" s="155"/>
      <c r="I22" s="157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</row>
    <row r="23" spans="1:22" x14ac:dyDescent="0.3">
      <c r="A23" s="80" t="s">
        <v>40</v>
      </c>
      <c r="B23" s="181"/>
      <c r="C23" s="158"/>
      <c r="D23" s="155">
        <v>3</v>
      </c>
      <c r="E23" s="155">
        <v>4</v>
      </c>
      <c r="F23" s="155">
        <v>1</v>
      </c>
      <c r="G23" s="155"/>
      <c r="H23" s="155"/>
      <c r="I23" s="157"/>
      <c r="J23" s="155"/>
      <c r="K23" s="155"/>
      <c r="L23" s="155"/>
      <c r="M23" s="155"/>
      <c r="N23" s="155"/>
      <c r="O23" s="155"/>
      <c r="P23" s="155"/>
      <c r="Q23" s="155"/>
      <c r="R23" s="155">
        <v>0</v>
      </c>
      <c r="S23" s="155"/>
      <c r="T23" s="155">
        <v>1</v>
      </c>
      <c r="U23" s="155"/>
      <c r="V23" s="155"/>
    </row>
    <row r="24" spans="1:22" x14ac:dyDescent="0.3">
      <c r="A24" s="80" t="s">
        <v>85</v>
      </c>
      <c r="B24" s="181"/>
      <c r="C24" s="158"/>
      <c r="D24" s="155">
        <v>4</v>
      </c>
      <c r="E24" s="155">
        <v>4</v>
      </c>
      <c r="F24" s="155">
        <v>2</v>
      </c>
      <c r="G24" s="155"/>
      <c r="H24" s="155"/>
      <c r="I24" s="157"/>
      <c r="J24" s="155"/>
      <c r="K24" s="155"/>
      <c r="L24" s="155"/>
      <c r="M24" s="155"/>
      <c r="N24" s="155"/>
      <c r="O24" s="155"/>
      <c r="P24" s="155"/>
      <c r="Q24" s="155"/>
      <c r="R24" s="155">
        <v>1</v>
      </c>
      <c r="S24" s="155"/>
      <c r="T24" s="155">
        <v>2</v>
      </c>
      <c r="U24" s="155"/>
      <c r="V24" s="155"/>
    </row>
    <row r="25" spans="1:22" ht="17" thickBot="1" x14ac:dyDescent="0.35">
      <c r="A25" s="82" t="s">
        <v>32</v>
      </c>
      <c r="B25" s="181">
        <f>77+SUM(D25:T25)</f>
        <v>99</v>
      </c>
      <c r="C25" s="165">
        <f>B25+128</f>
        <v>227</v>
      </c>
      <c r="D25" s="161">
        <v>8</v>
      </c>
      <c r="E25" s="161">
        <v>9</v>
      </c>
      <c r="F25" s="161">
        <v>3</v>
      </c>
      <c r="G25" s="161"/>
      <c r="H25" s="161"/>
      <c r="I25" s="163"/>
      <c r="J25" s="161"/>
      <c r="K25" s="161"/>
      <c r="L25" s="161"/>
      <c r="M25" s="161"/>
      <c r="N25" s="161"/>
      <c r="O25" s="155"/>
      <c r="P25" s="155"/>
      <c r="Q25" s="155"/>
      <c r="R25" s="155"/>
      <c r="S25" s="155"/>
      <c r="T25" s="155">
        <v>2</v>
      </c>
      <c r="U25" s="155"/>
      <c r="V25" s="155"/>
    </row>
    <row r="26" spans="1:22" ht="21.1" x14ac:dyDescent="0.35">
      <c r="A26" s="66" t="s">
        <v>87</v>
      </c>
      <c r="B26" s="180"/>
      <c r="C26" s="168"/>
      <c r="D26" s="167"/>
      <c r="E26" s="167"/>
      <c r="F26" s="167" t="s">
        <v>638</v>
      </c>
      <c r="G26" s="167"/>
      <c r="H26" s="167"/>
      <c r="I26" s="169"/>
      <c r="J26" s="167"/>
      <c r="K26" s="167"/>
      <c r="L26" s="167" t="s">
        <v>638</v>
      </c>
      <c r="M26" s="167"/>
      <c r="N26" s="167"/>
      <c r="O26" s="167"/>
      <c r="P26" s="167"/>
      <c r="Q26" s="167"/>
      <c r="R26" s="167" t="s">
        <v>551</v>
      </c>
      <c r="S26" s="167"/>
      <c r="T26" s="167" t="s">
        <v>638</v>
      </c>
      <c r="U26" s="167"/>
      <c r="V26" s="167"/>
    </row>
    <row r="27" spans="1:22" x14ac:dyDescent="0.3">
      <c r="A27" s="72" t="s">
        <v>28</v>
      </c>
      <c r="B27" s="181">
        <f>SUM(D27:T27)+22</f>
        <v>25</v>
      </c>
      <c r="C27" s="164">
        <f>B27+31</f>
        <v>56</v>
      </c>
      <c r="D27" s="155"/>
      <c r="E27" s="155"/>
      <c r="F27" s="155">
        <v>1</v>
      </c>
      <c r="G27" s="155"/>
      <c r="H27" s="155"/>
      <c r="I27" s="157"/>
      <c r="J27" s="155"/>
      <c r="K27" s="155"/>
      <c r="L27" s="155">
        <v>1</v>
      </c>
      <c r="M27" s="155"/>
      <c r="N27" s="155"/>
      <c r="O27" s="155"/>
      <c r="P27" s="155"/>
      <c r="Q27" s="155"/>
      <c r="R27" s="155"/>
      <c r="S27" s="155"/>
      <c r="T27" s="155">
        <v>1</v>
      </c>
      <c r="U27" s="155"/>
      <c r="V27" s="155"/>
    </row>
    <row r="28" spans="1:22" x14ac:dyDescent="0.3">
      <c r="A28" s="72" t="s">
        <v>29</v>
      </c>
      <c r="B28" s="181">
        <f>SUM(D28:T28)+2</f>
        <v>3</v>
      </c>
      <c r="C28" s="164">
        <f>B28</f>
        <v>3</v>
      </c>
      <c r="D28" s="155"/>
      <c r="E28" s="155"/>
      <c r="F28" s="155"/>
      <c r="G28" s="155"/>
      <c r="H28" s="155"/>
      <c r="I28" s="157"/>
      <c r="J28" s="155"/>
      <c r="K28" s="155"/>
      <c r="L28" s="155"/>
      <c r="M28" s="155"/>
      <c r="N28" s="155"/>
      <c r="O28" s="155"/>
      <c r="P28" s="155"/>
      <c r="Q28" s="155"/>
      <c r="R28" s="155">
        <v>1</v>
      </c>
      <c r="S28" s="155"/>
      <c r="T28" s="155"/>
      <c r="U28" s="155"/>
      <c r="V28" s="155"/>
    </row>
    <row r="29" spans="1:22" x14ac:dyDescent="0.3">
      <c r="A29" s="72" t="s">
        <v>30</v>
      </c>
      <c r="B29" s="181">
        <f>B27+B28</f>
        <v>28</v>
      </c>
      <c r="C29" s="164">
        <f>C27+C28</f>
        <v>59</v>
      </c>
      <c r="D29" s="155"/>
      <c r="E29" s="155"/>
      <c r="F29" s="155"/>
      <c r="G29" s="155"/>
      <c r="H29" s="155"/>
      <c r="I29" s="157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</row>
    <row r="30" spans="1:22" x14ac:dyDescent="0.3">
      <c r="A30" s="72" t="s">
        <v>31</v>
      </c>
      <c r="B30" s="181">
        <f>SUM(D30:T30)+14</f>
        <v>15</v>
      </c>
      <c r="C30" s="164">
        <f>B30+17</f>
        <v>32</v>
      </c>
      <c r="D30" s="155"/>
      <c r="E30" s="155"/>
      <c r="F30" s="155"/>
      <c r="G30" s="155"/>
      <c r="H30" s="155"/>
      <c r="I30" s="157"/>
      <c r="J30" s="155"/>
      <c r="K30" s="155"/>
      <c r="L30" s="155"/>
      <c r="M30" s="155"/>
      <c r="N30" s="155"/>
      <c r="O30" s="155"/>
      <c r="P30" s="155"/>
      <c r="Q30" s="155"/>
      <c r="R30" s="155">
        <v>1</v>
      </c>
      <c r="S30" s="155"/>
      <c r="T30" s="155"/>
      <c r="U30" s="155"/>
      <c r="V30" s="155"/>
    </row>
    <row r="31" spans="1:22" ht="17" thickBot="1" x14ac:dyDescent="0.35">
      <c r="A31" s="76" t="s">
        <v>32</v>
      </c>
      <c r="B31" s="182">
        <f>SUM(D31:T31)+70</f>
        <v>75</v>
      </c>
      <c r="C31" s="165">
        <f>B31+85</f>
        <v>160</v>
      </c>
      <c r="D31" s="161"/>
      <c r="E31" s="161"/>
      <c r="F31" s="161"/>
      <c r="G31" s="161"/>
      <c r="H31" s="161"/>
      <c r="I31" s="163"/>
      <c r="J31" s="161"/>
      <c r="K31" s="161"/>
      <c r="L31" s="161"/>
      <c r="M31" s="161"/>
      <c r="N31" s="161"/>
      <c r="O31" s="161"/>
      <c r="P31" s="161"/>
      <c r="Q31" s="161"/>
      <c r="R31" s="161">
        <v>5</v>
      </c>
      <c r="S31" s="161"/>
      <c r="T31" s="161"/>
      <c r="U31" s="161"/>
      <c r="V31" s="161"/>
    </row>
    <row r="32" spans="1:22" ht="21.1" x14ac:dyDescent="0.35">
      <c r="A32" s="66" t="s">
        <v>88</v>
      </c>
      <c r="B32" s="180"/>
      <c r="C32" s="170"/>
      <c r="D32" s="167"/>
      <c r="E32" s="167"/>
      <c r="F32" s="167" t="s">
        <v>655</v>
      </c>
      <c r="G32" s="167"/>
      <c r="H32" s="167"/>
      <c r="I32" s="169"/>
      <c r="J32" s="167"/>
      <c r="K32" s="167"/>
      <c r="L32" s="167">
        <v>15</v>
      </c>
      <c r="M32" s="167">
        <v>15</v>
      </c>
      <c r="N32" s="167">
        <v>15</v>
      </c>
      <c r="O32" s="167" t="s">
        <v>554</v>
      </c>
      <c r="P32" s="167"/>
      <c r="Q32" s="167"/>
      <c r="R32" s="167"/>
      <c r="S32" s="167"/>
      <c r="T32" s="167"/>
      <c r="U32" s="167"/>
      <c r="V32" s="167"/>
    </row>
    <row r="33" spans="1:22" x14ac:dyDescent="0.3">
      <c r="A33" s="72" t="s">
        <v>28</v>
      </c>
      <c r="B33" s="181">
        <f>SUM(D33:T33)</f>
        <v>5</v>
      </c>
      <c r="C33" s="164">
        <f>B33+6</f>
        <v>11</v>
      </c>
      <c r="D33" s="155"/>
      <c r="E33" s="155"/>
      <c r="F33" s="155">
        <v>1</v>
      </c>
      <c r="G33" s="155"/>
      <c r="H33" s="155"/>
      <c r="I33" s="157"/>
      <c r="J33" s="155"/>
      <c r="K33" s="155"/>
      <c r="L33" s="155">
        <v>1</v>
      </c>
      <c r="M33" s="155">
        <v>1</v>
      </c>
      <c r="N33" s="155">
        <v>1</v>
      </c>
      <c r="O33" s="155">
        <v>1</v>
      </c>
      <c r="P33" s="155"/>
      <c r="Q33" s="155"/>
      <c r="R33" s="155"/>
      <c r="S33" s="155"/>
      <c r="T33" s="155"/>
      <c r="U33" s="155"/>
      <c r="V33" s="155"/>
    </row>
    <row r="34" spans="1:22" x14ac:dyDescent="0.3">
      <c r="A34" s="72" t="s">
        <v>29</v>
      </c>
      <c r="B34" s="181">
        <f>SUM(D34:T34)</f>
        <v>0</v>
      </c>
      <c r="C34" s="164">
        <f>B34+2</f>
        <v>2</v>
      </c>
      <c r="D34" s="155"/>
      <c r="E34" s="155"/>
      <c r="F34" s="155"/>
      <c r="G34" s="155"/>
      <c r="H34" s="155"/>
      <c r="I34" s="157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</row>
    <row r="35" spans="1:22" x14ac:dyDescent="0.3">
      <c r="A35" s="72" t="s">
        <v>30</v>
      </c>
      <c r="B35" s="181">
        <f>B33+B34</f>
        <v>5</v>
      </c>
      <c r="C35" s="153">
        <f>C33+C34</f>
        <v>13</v>
      </c>
      <c r="D35" s="155"/>
      <c r="E35" s="155"/>
      <c r="F35" s="155"/>
      <c r="G35" s="155"/>
      <c r="H35" s="155"/>
      <c r="I35" s="157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</row>
    <row r="36" spans="1:22" x14ac:dyDescent="0.3">
      <c r="A36" s="72" t="s">
        <v>31</v>
      </c>
      <c r="B36" s="181">
        <f>SUM(D36:T36)</f>
        <v>1</v>
      </c>
      <c r="C36" s="164">
        <f>B36+3</f>
        <v>4</v>
      </c>
      <c r="D36" s="155"/>
      <c r="E36" s="155"/>
      <c r="F36" s="155">
        <v>1</v>
      </c>
      <c r="G36" s="155"/>
      <c r="H36" s="155"/>
      <c r="I36" s="157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</row>
    <row r="37" spans="1:22" ht="17" thickBot="1" x14ac:dyDescent="0.35">
      <c r="A37" s="76" t="s">
        <v>32</v>
      </c>
      <c r="B37" s="182">
        <f>SUM(D37:T37)</f>
        <v>5</v>
      </c>
      <c r="C37" s="165">
        <f>B37+15</f>
        <v>20</v>
      </c>
      <c r="D37" s="161"/>
      <c r="E37" s="161"/>
      <c r="F37" s="161">
        <v>5</v>
      </c>
      <c r="G37" s="161"/>
      <c r="H37" s="161"/>
      <c r="I37" s="163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</row>
    <row r="38" spans="1:22" ht="21.1" x14ac:dyDescent="0.35">
      <c r="A38" s="48" t="s">
        <v>435</v>
      </c>
      <c r="B38" s="183"/>
      <c r="C38" s="166"/>
      <c r="D38" s="155" t="s">
        <v>583</v>
      </c>
      <c r="E38" s="155">
        <v>15</v>
      </c>
      <c r="F38" s="155"/>
      <c r="G38" s="155" t="s">
        <v>554</v>
      </c>
      <c r="H38" s="155"/>
      <c r="I38" s="157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>
        <v>15</v>
      </c>
      <c r="U38" s="155"/>
      <c r="V38" s="155"/>
    </row>
    <row r="39" spans="1:22" x14ac:dyDescent="0.3">
      <c r="A39" s="80" t="s">
        <v>28</v>
      </c>
      <c r="B39" s="181">
        <f>SUM(D39:T39)</f>
        <v>4</v>
      </c>
      <c r="C39" s="164">
        <f>SUM(D39:T39)</f>
        <v>4</v>
      </c>
      <c r="D39" s="155">
        <v>1</v>
      </c>
      <c r="E39" s="155">
        <v>1</v>
      </c>
      <c r="F39" s="155"/>
      <c r="G39" s="155">
        <v>1</v>
      </c>
      <c r="H39" s="155"/>
      <c r="I39" s="157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>
        <v>1</v>
      </c>
      <c r="U39" s="155"/>
      <c r="V39" s="155"/>
    </row>
    <row r="40" spans="1:22" x14ac:dyDescent="0.3">
      <c r="A40" s="80" t="s">
        <v>29</v>
      </c>
      <c r="B40" s="181">
        <f>SUM(D40:T40)</f>
        <v>0</v>
      </c>
      <c r="C40" s="164">
        <f>SUM(D40:T40)</f>
        <v>0</v>
      </c>
      <c r="D40" s="155"/>
      <c r="E40" s="155"/>
      <c r="F40" s="155"/>
      <c r="G40" s="155"/>
      <c r="H40" s="155"/>
      <c r="I40" s="157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</row>
    <row r="41" spans="1:22" x14ac:dyDescent="0.3">
      <c r="A41" s="72" t="s">
        <v>30</v>
      </c>
      <c r="B41" s="181">
        <f>B39+B40</f>
        <v>4</v>
      </c>
      <c r="C41" s="153">
        <f>C39+C40</f>
        <v>4</v>
      </c>
      <c r="D41" s="155"/>
      <c r="E41" s="155"/>
      <c r="F41" s="155"/>
      <c r="G41" s="155"/>
      <c r="H41" s="155"/>
      <c r="I41" s="157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</row>
    <row r="42" spans="1:22" x14ac:dyDescent="0.3">
      <c r="A42" s="80" t="s">
        <v>31</v>
      </c>
      <c r="B42" s="181">
        <f>SUM(D42:T42)</f>
        <v>0</v>
      </c>
      <c r="C42" s="164">
        <f>SUM(D42:T42)</f>
        <v>0</v>
      </c>
      <c r="D42" s="155"/>
      <c r="E42" s="155"/>
      <c r="F42" s="155"/>
      <c r="G42" s="155"/>
      <c r="H42" s="155"/>
      <c r="I42" s="157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</row>
    <row r="43" spans="1:22" ht="17" thickBot="1" x14ac:dyDescent="0.35">
      <c r="A43" s="82" t="s">
        <v>32</v>
      </c>
      <c r="B43" s="182">
        <f>SUM(D43:T43)</f>
        <v>0</v>
      </c>
      <c r="C43" s="165">
        <f>SUM(D43:T43)</f>
        <v>0</v>
      </c>
      <c r="D43" s="161"/>
      <c r="E43" s="161"/>
      <c r="F43" s="161"/>
      <c r="G43" s="161"/>
      <c r="H43" s="161"/>
      <c r="I43" s="163"/>
      <c r="J43" s="161"/>
      <c r="K43" s="161"/>
      <c r="L43" s="161"/>
      <c r="M43" s="161"/>
      <c r="N43" s="161"/>
      <c r="O43" s="161"/>
      <c r="P43" s="161"/>
      <c r="Q43" s="161"/>
      <c r="R43" s="161"/>
      <c r="S43" s="155"/>
      <c r="T43" s="155"/>
      <c r="U43" s="155"/>
      <c r="V43" s="155"/>
    </row>
    <row r="44" spans="1:22" ht="21.1" x14ac:dyDescent="0.35">
      <c r="A44" s="48" t="s">
        <v>90</v>
      </c>
      <c r="B44" s="183"/>
      <c r="C44" s="166"/>
      <c r="D44" s="155">
        <v>13</v>
      </c>
      <c r="E44" s="155" t="s">
        <v>550</v>
      </c>
      <c r="F44" s="155">
        <v>13</v>
      </c>
      <c r="G44" s="155">
        <v>13</v>
      </c>
      <c r="H44" s="155" t="s">
        <v>550</v>
      </c>
      <c r="I44" s="157"/>
      <c r="J44" s="155">
        <v>13</v>
      </c>
      <c r="K44" s="155">
        <v>13</v>
      </c>
      <c r="L44" s="155">
        <v>13</v>
      </c>
      <c r="M44" s="155" t="s">
        <v>669</v>
      </c>
      <c r="N44" s="155"/>
      <c r="O44" s="167">
        <v>13</v>
      </c>
      <c r="P44" s="167">
        <v>13</v>
      </c>
      <c r="Q44" s="167">
        <v>13</v>
      </c>
      <c r="R44" s="167">
        <v>13</v>
      </c>
      <c r="S44" s="167" t="s">
        <v>550</v>
      </c>
      <c r="T44" s="167">
        <v>13</v>
      </c>
      <c r="U44" s="167">
        <v>13</v>
      </c>
      <c r="V44" s="167">
        <v>13</v>
      </c>
    </row>
    <row r="45" spans="1:22" x14ac:dyDescent="0.3">
      <c r="A45" s="80" t="s">
        <v>28</v>
      </c>
      <c r="B45" s="181">
        <f>SUM(D45:T45)+28</f>
        <v>43</v>
      </c>
      <c r="C45" s="153">
        <f>B45+36</f>
        <v>79</v>
      </c>
      <c r="D45" s="155">
        <v>1</v>
      </c>
      <c r="E45" s="155">
        <v>1</v>
      </c>
      <c r="F45" s="155">
        <v>1</v>
      </c>
      <c r="G45" s="155">
        <v>1</v>
      </c>
      <c r="H45" s="155">
        <v>1</v>
      </c>
      <c r="I45" s="157"/>
      <c r="J45" s="155">
        <v>1</v>
      </c>
      <c r="K45" s="155">
        <v>1</v>
      </c>
      <c r="L45" s="155">
        <v>1</v>
      </c>
      <c r="M45" s="155">
        <v>1</v>
      </c>
      <c r="N45" s="155"/>
      <c r="O45" s="155">
        <v>1</v>
      </c>
      <c r="P45" s="155">
        <v>1</v>
      </c>
      <c r="Q45" s="155">
        <v>1</v>
      </c>
      <c r="R45" s="155">
        <v>1</v>
      </c>
      <c r="S45" s="155">
        <v>1</v>
      </c>
      <c r="T45" s="155">
        <v>1</v>
      </c>
      <c r="U45" s="155">
        <v>1</v>
      </c>
      <c r="V45" s="155">
        <v>1</v>
      </c>
    </row>
    <row r="46" spans="1:22" x14ac:dyDescent="0.3">
      <c r="A46" s="80" t="s">
        <v>29</v>
      </c>
      <c r="B46" s="181">
        <f>SUM(D46:T46)+3</f>
        <v>3</v>
      </c>
      <c r="C46" s="153">
        <f>B46</f>
        <v>3</v>
      </c>
      <c r="D46" s="155"/>
      <c r="E46" s="155"/>
      <c r="F46" s="155"/>
      <c r="G46" s="155"/>
      <c r="H46" s="155"/>
      <c r="I46" s="157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</row>
    <row r="47" spans="1:22" x14ac:dyDescent="0.3">
      <c r="A47" s="72" t="s">
        <v>30</v>
      </c>
      <c r="B47" s="181">
        <f>B45+B46</f>
        <v>46</v>
      </c>
      <c r="C47" s="153">
        <f>C45+C46</f>
        <v>82</v>
      </c>
      <c r="D47" s="154"/>
      <c r="E47" s="155"/>
      <c r="F47" s="156"/>
      <c r="G47" s="155"/>
      <c r="H47" s="155"/>
      <c r="I47" s="157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</row>
    <row r="48" spans="1:22" x14ac:dyDescent="0.3">
      <c r="A48" s="80" t="s">
        <v>31</v>
      </c>
      <c r="B48" s="181">
        <f>SUM(D48:T48)+2</f>
        <v>4</v>
      </c>
      <c r="C48" s="153">
        <f>B48+7</f>
        <v>11</v>
      </c>
      <c r="D48" s="155"/>
      <c r="E48" s="155"/>
      <c r="F48" s="155"/>
      <c r="G48" s="155"/>
      <c r="H48" s="155"/>
      <c r="I48" s="157"/>
      <c r="J48" s="155"/>
      <c r="K48" s="155"/>
      <c r="L48" s="155"/>
      <c r="M48" s="155"/>
      <c r="N48" s="155"/>
      <c r="O48" s="155"/>
      <c r="P48" s="155"/>
      <c r="Q48" s="155"/>
      <c r="R48" s="155">
        <v>1</v>
      </c>
      <c r="S48" s="155">
        <v>1</v>
      </c>
      <c r="T48" s="155"/>
      <c r="U48" s="155"/>
      <c r="V48" s="155"/>
    </row>
    <row r="49" spans="1:22" ht="17" thickBot="1" x14ac:dyDescent="0.35">
      <c r="A49" s="82" t="s">
        <v>32</v>
      </c>
      <c r="B49" s="182">
        <f>SUM(D49:T49)+10</f>
        <v>20</v>
      </c>
      <c r="C49" s="159">
        <f>B49+37</f>
        <v>57</v>
      </c>
      <c r="D49" s="161"/>
      <c r="E49" s="161"/>
      <c r="F49" s="161"/>
      <c r="G49" s="161"/>
      <c r="H49" s="161"/>
      <c r="I49" s="163"/>
      <c r="J49" s="161"/>
      <c r="K49" s="161"/>
      <c r="L49" s="161"/>
      <c r="M49" s="161"/>
      <c r="N49" s="161"/>
      <c r="O49" s="161"/>
      <c r="P49" s="161"/>
      <c r="Q49" s="161"/>
      <c r="R49" s="161">
        <v>5</v>
      </c>
      <c r="S49" s="161">
        <v>5</v>
      </c>
      <c r="T49" s="161"/>
      <c r="U49" s="161"/>
      <c r="V49" s="161"/>
    </row>
    <row r="50" spans="1:22" ht="21.1" x14ac:dyDescent="0.35">
      <c r="A50" s="48" t="s">
        <v>436</v>
      </c>
      <c r="B50" s="183"/>
      <c r="C50" s="166"/>
      <c r="D50" s="155" t="s">
        <v>601</v>
      </c>
      <c r="E50" s="155">
        <v>12</v>
      </c>
      <c r="F50" s="155">
        <v>12</v>
      </c>
      <c r="G50" s="155">
        <v>12</v>
      </c>
      <c r="H50" s="155">
        <v>12</v>
      </c>
      <c r="I50" s="169"/>
      <c r="J50" s="167">
        <v>12</v>
      </c>
      <c r="K50" s="167" t="s">
        <v>549</v>
      </c>
      <c r="L50" s="167" t="s">
        <v>549</v>
      </c>
      <c r="M50" s="167"/>
      <c r="N50" s="167" t="s">
        <v>550</v>
      </c>
      <c r="O50" s="167">
        <v>12</v>
      </c>
      <c r="P50" s="167">
        <v>12</v>
      </c>
      <c r="Q50" s="167" t="s">
        <v>549</v>
      </c>
      <c r="R50" s="167"/>
      <c r="S50" s="167">
        <v>12</v>
      </c>
      <c r="T50" s="167" t="s">
        <v>678</v>
      </c>
      <c r="U50" s="167">
        <v>12</v>
      </c>
      <c r="V50" s="167">
        <v>12</v>
      </c>
    </row>
    <row r="51" spans="1:22" x14ac:dyDescent="0.3">
      <c r="A51" s="80" t="s">
        <v>28</v>
      </c>
      <c r="B51" s="181">
        <f>SUM(D51:T51)</f>
        <v>14</v>
      </c>
      <c r="C51" s="164">
        <f>SUM(D51:T51)</f>
        <v>14</v>
      </c>
      <c r="D51" s="155">
        <v>1</v>
      </c>
      <c r="E51" s="155">
        <v>1</v>
      </c>
      <c r="F51" s="155">
        <v>1</v>
      </c>
      <c r="G51" s="155">
        <v>1</v>
      </c>
      <c r="H51" s="155">
        <v>1</v>
      </c>
      <c r="I51" s="157"/>
      <c r="J51" s="155">
        <v>1</v>
      </c>
      <c r="K51" s="155">
        <v>1</v>
      </c>
      <c r="L51" s="155">
        <v>1</v>
      </c>
      <c r="M51" s="155"/>
      <c r="N51" s="155">
        <v>1</v>
      </c>
      <c r="O51" s="155">
        <v>1</v>
      </c>
      <c r="P51" s="155">
        <v>1</v>
      </c>
      <c r="Q51" s="155">
        <v>1</v>
      </c>
      <c r="R51" s="155"/>
      <c r="S51" s="155">
        <v>1</v>
      </c>
      <c r="T51" s="155">
        <v>1</v>
      </c>
      <c r="U51" s="155">
        <v>1</v>
      </c>
      <c r="V51" s="155">
        <v>1</v>
      </c>
    </row>
    <row r="52" spans="1:22" x14ac:dyDescent="0.3">
      <c r="A52" s="80" t="s">
        <v>29</v>
      </c>
      <c r="B52" s="181">
        <f>SUM(D52:T52)</f>
        <v>0</v>
      </c>
      <c r="C52" s="164">
        <f>SUM(D52:T52)</f>
        <v>0</v>
      </c>
      <c r="D52" s="155"/>
      <c r="E52" s="155"/>
      <c r="F52" s="155"/>
      <c r="G52" s="155"/>
      <c r="H52" s="155"/>
      <c r="I52" s="157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</row>
    <row r="53" spans="1:22" x14ac:dyDescent="0.3">
      <c r="A53" s="72" t="s">
        <v>30</v>
      </c>
      <c r="B53" s="181">
        <f>B51+B52</f>
        <v>14</v>
      </c>
      <c r="C53" s="153">
        <f>C51+C52</f>
        <v>14</v>
      </c>
      <c r="D53" s="154"/>
      <c r="E53" s="155"/>
      <c r="F53" s="156"/>
      <c r="G53" s="155"/>
      <c r="H53" s="155"/>
      <c r="I53" s="157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</row>
    <row r="54" spans="1:22" x14ac:dyDescent="0.3">
      <c r="A54" s="80" t="s">
        <v>31</v>
      </c>
      <c r="B54" s="181">
        <f>SUM(D54:T54)</f>
        <v>3</v>
      </c>
      <c r="C54" s="164">
        <f>SUM(D54:T54)</f>
        <v>3</v>
      </c>
      <c r="D54" s="155"/>
      <c r="E54" s="155"/>
      <c r="F54" s="155">
        <v>1</v>
      </c>
      <c r="G54" s="155">
        <v>1</v>
      </c>
      <c r="H54" s="155"/>
      <c r="I54" s="157"/>
      <c r="J54" s="155"/>
      <c r="K54" s="155"/>
      <c r="L54" s="155"/>
      <c r="M54" s="155"/>
      <c r="N54" s="155"/>
      <c r="O54" s="155"/>
      <c r="P54" s="155"/>
      <c r="Q54" s="155"/>
      <c r="R54" s="155"/>
      <c r="S54" s="155">
        <v>1</v>
      </c>
      <c r="T54" s="155"/>
      <c r="U54" s="155"/>
      <c r="V54" s="155"/>
    </row>
    <row r="55" spans="1:22" ht="17" thickBot="1" x14ac:dyDescent="0.35">
      <c r="A55" s="82" t="s">
        <v>32</v>
      </c>
      <c r="B55" s="182">
        <f>SUM(D55:T55)</f>
        <v>15</v>
      </c>
      <c r="C55" s="165">
        <f>SUM(D55:T55)</f>
        <v>15</v>
      </c>
      <c r="D55" s="161"/>
      <c r="E55" s="161"/>
      <c r="F55" s="161">
        <v>5</v>
      </c>
      <c r="G55" s="161">
        <v>5</v>
      </c>
      <c r="H55" s="161"/>
      <c r="I55" s="163"/>
      <c r="J55" s="161"/>
      <c r="K55" s="161"/>
      <c r="L55" s="161"/>
      <c r="M55" s="161"/>
      <c r="N55" s="161"/>
      <c r="O55" s="161"/>
      <c r="P55" s="161"/>
      <c r="Q55" s="161"/>
      <c r="R55" s="161"/>
      <c r="S55" s="155">
        <v>5</v>
      </c>
      <c r="T55" s="155"/>
      <c r="U55" s="155"/>
      <c r="V55" s="155"/>
    </row>
    <row r="56" spans="1:22" ht="21.1" x14ac:dyDescent="0.35">
      <c r="A56" s="48" t="s">
        <v>437</v>
      </c>
      <c r="B56" s="183"/>
      <c r="C56" s="166"/>
      <c r="D56" s="155" t="s">
        <v>556</v>
      </c>
      <c r="E56" s="155" t="s">
        <v>551</v>
      </c>
      <c r="F56" s="155" t="s">
        <v>551</v>
      </c>
      <c r="G56" s="155"/>
      <c r="H56" s="155" t="s">
        <v>551</v>
      </c>
      <c r="I56" s="157"/>
      <c r="J56" s="155" t="s">
        <v>551</v>
      </c>
      <c r="K56" s="155" t="s">
        <v>551</v>
      </c>
      <c r="L56" s="155" t="s">
        <v>551</v>
      </c>
      <c r="M56" s="155">
        <v>12</v>
      </c>
      <c r="N56" s="155">
        <v>12</v>
      </c>
      <c r="O56" s="155"/>
      <c r="P56" s="155"/>
      <c r="Q56" s="155"/>
      <c r="R56" s="167">
        <v>12</v>
      </c>
      <c r="S56" s="167" t="s">
        <v>551</v>
      </c>
      <c r="T56" s="167" t="s">
        <v>551</v>
      </c>
      <c r="U56" s="167"/>
      <c r="V56" s="167"/>
    </row>
    <row r="57" spans="1:22" x14ac:dyDescent="0.3">
      <c r="A57" s="80" t="s">
        <v>28</v>
      </c>
      <c r="B57" s="181">
        <f>SUM(D57:T57)</f>
        <v>3</v>
      </c>
      <c r="C57" s="164">
        <f>SUM(D57:T57)</f>
        <v>3</v>
      </c>
      <c r="D57" s="155"/>
      <c r="E57" s="155"/>
      <c r="F57" s="155"/>
      <c r="G57" s="155"/>
      <c r="H57" s="155"/>
      <c r="I57" s="157"/>
      <c r="J57" s="155"/>
      <c r="K57" s="155"/>
      <c r="L57" s="155"/>
      <c r="M57" s="155">
        <v>1</v>
      </c>
      <c r="N57" s="155">
        <v>1</v>
      </c>
      <c r="O57" s="155"/>
      <c r="P57" s="155"/>
      <c r="Q57" s="155"/>
      <c r="R57" s="155">
        <v>1</v>
      </c>
      <c r="S57" s="155"/>
      <c r="T57" s="155"/>
      <c r="U57" s="155"/>
      <c r="V57" s="155"/>
    </row>
    <row r="58" spans="1:22" x14ac:dyDescent="0.3">
      <c r="A58" s="80" t="s">
        <v>29</v>
      </c>
      <c r="B58" s="181">
        <f>SUM(D58:T58)</f>
        <v>9</v>
      </c>
      <c r="C58" s="164">
        <f>SUM(D58:T58)</f>
        <v>9</v>
      </c>
      <c r="D58" s="155">
        <v>1</v>
      </c>
      <c r="E58" s="155">
        <v>1</v>
      </c>
      <c r="F58" s="155">
        <v>1</v>
      </c>
      <c r="G58" s="155"/>
      <c r="H58" s="155">
        <v>1</v>
      </c>
      <c r="I58" s="157"/>
      <c r="J58" s="155">
        <v>1</v>
      </c>
      <c r="K58" s="155">
        <v>1</v>
      </c>
      <c r="L58" s="155">
        <v>1</v>
      </c>
      <c r="M58" s="155"/>
      <c r="N58" s="155"/>
      <c r="O58" s="155"/>
      <c r="P58" s="155"/>
      <c r="Q58" s="155"/>
      <c r="R58" s="155"/>
      <c r="S58" s="155">
        <v>1</v>
      </c>
      <c r="T58" s="155">
        <v>1</v>
      </c>
      <c r="U58" s="155"/>
      <c r="V58" s="155"/>
    </row>
    <row r="59" spans="1:22" x14ac:dyDescent="0.3">
      <c r="A59" s="72" t="s">
        <v>30</v>
      </c>
      <c r="B59" s="181">
        <f>B57+B58</f>
        <v>12</v>
      </c>
      <c r="C59" s="153">
        <f>C57+C58</f>
        <v>12</v>
      </c>
      <c r="D59" s="154"/>
      <c r="E59" s="155"/>
      <c r="F59" s="156"/>
      <c r="G59" s="155"/>
      <c r="H59" s="155"/>
      <c r="I59" s="157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</row>
    <row r="60" spans="1:22" x14ac:dyDescent="0.3">
      <c r="A60" s="80" t="s">
        <v>31</v>
      </c>
      <c r="B60" s="181">
        <f>SUM(D60:T60)</f>
        <v>1</v>
      </c>
      <c r="C60" s="164">
        <f>SUM(D60:T60)</f>
        <v>1</v>
      </c>
      <c r="D60" s="155"/>
      <c r="E60" s="155"/>
      <c r="F60" s="155"/>
      <c r="G60" s="155"/>
      <c r="H60" s="155"/>
      <c r="I60" s="157"/>
      <c r="J60" s="155"/>
      <c r="K60" s="155"/>
      <c r="L60" s="155"/>
      <c r="M60" s="155"/>
      <c r="N60" s="155"/>
      <c r="O60" s="155"/>
      <c r="P60" s="155"/>
      <c r="Q60" s="155"/>
      <c r="R60" s="155">
        <v>1</v>
      </c>
      <c r="S60" s="155"/>
      <c r="T60" s="155"/>
      <c r="U60" s="155"/>
      <c r="V60" s="155"/>
    </row>
    <row r="61" spans="1:22" ht="17" thickBot="1" x14ac:dyDescent="0.35">
      <c r="A61" s="82" t="s">
        <v>32</v>
      </c>
      <c r="B61" s="182">
        <f>SUM(D61:T61)</f>
        <v>5</v>
      </c>
      <c r="C61" s="165">
        <f>SUM(D61:T61)</f>
        <v>5</v>
      </c>
      <c r="D61" s="161"/>
      <c r="E61" s="161"/>
      <c r="F61" s="161"/>
      <c r="G61" s="161"/>
      <c r="H61" s="161"/>
      <c r="I61" s="163"/>
      <c r="J61" s="161"/>
      <c r="K61" s="161"/>
      <c r="L61" s="161"/>
      <c r="M61" s="161"/>
      <c r="N61" s="161"/>
      <c r="O61" s="161"/>
      <c r="P61" s="161"/>
      <c r="Q61" s="161"/>
      <c r="R61" s="161">
        <v>5</v>
      </c>
      <c r="S61" s="161"/>
      <c r="T61" s="161"/>
      <c r="U61" s="161"/>
      <c r="V61" s="161"/>
    </row>
    <row r="62" spans="1:22" ht="21.1" x14ac:dyDescent="0.35">
      <c r="A62" s="48" t="s">
        <v>91</v>
      </c>
      <c r="B62" s="183"/>
      <c r="C62" s="166"/>
      <c r="D62" s="155" t="s">
        <v>559</v>
      </c>
      <c r="E62" s="155"/>
      <c r="F62" s="155"/>
      <c r="G62" s="155"/>
      <c r="H62" s="155" t="s">
        <v>551</v>
      </c>
      <c r="I62" s="157"/>
      <c r="J62" s="155"/>
      <c r="K62" s="155">
        <v>11</v>
      </c>
      <c r="L62" s="155">
        <v>14</v>
      </c>
      <c r="M62" s="155" t="s">
        <v>638</v>
      </c>
      <c r="N62" s="155" t="s">
        <v>628</v>
      </c>
      <c r="O62" s="155" t="s">
        <v>638</v>
      </c>
      <c r="P62" s="155" t="s">
        <v>551</v>
      </c>
      <c r="Q62" s="155" t="s">
        <v>551</v>
      </c>
      <c r="R62" s="167"/>
      <c r="S62" s="167"/>
      <c r="T62" s="167">
        <v>14</v>
      </c>
      <c r="U62" s="167" t="s">
        <v>551</v>
      </c>
      <c r="V62" s="167" t="s">
        <v>551</v>
      </c>
    </row>
    <row r="63" spans="1:22" x14ac:dyDescent="0.3">
      <c r="A63" s="80" t="s">
        <v>28</v>
      </c>
      <c r="B63" s="181">
        <f>SUM(D63:T63)</f>
        <v>7</v>
      </c>
      <c r="C63" s="164">
        <f>SUM(D63:T63)</f>
        <v>7</v>
      </c>
      <c r="D63" s="155">
        <v>1</v>
      </c>
      <c r="E63" s="155"/>
      <c r="F63" s="155"/>
      <c r="G63" s="155"/>
      <c r="H63" s="155"/>
      <c r="I63" s="157"/>
      <c r="J63" s="155"/>
      <c r="K63" s="155">
        <v>1</v>
      </c>
      <c r="L63" s="155">
        <v>1</v>
      </c>
      <c r="M63" s="155">
        <v>1</v>
      </c>
      <c r="N63" s="155">
        <v>1</v>
      </c>
      <c r="O63" s="155">
        <v>1</v>
      </c>
      <c r="P63" s="155"/>
      <c r="Q63" s="155"/>
      <c r="R63" s="155"/>
      <c r="S63" s="155"/>
      <c r="T63" s="155">
        <v>1</v>
      </c>
      <c r="U63" s="155"/>
      <c r="V63" s="155"/>
    </row>
    <row r="64" spans="1:22" x14ac:dyDescent="0.3">
      <c r="A64" s="80" t="s">
        <v>29</v>
      </c>
      <c r="B64" s="181">
        <f>SUM(D64:T64)</f>
        <v>3</v>
      </c>
      <c r="C64" s="164">
        <f>SUM(D64:T64)</f>
        <v>3</v>
      </c>
      <c r="D64" s="155"/>
      <c r="E64" s="155"/>
      <c r="F64" s="155"/>
      <c r="G64" s="155"/>
      <c r="H64" s="155">
        <v>1</v>
      </c>
      <c r="I64" s="157"/>
      <c r="J64" s="155"/>
      <c r="K64" s="155"/>
      <c r="L64" s="155"/>
      <c r="M64" s="155"/>
      <c r="N64" s="155"/>
      <c r="O64" s="155"/>
      <c r="P64" s="155">
        <v>1</v>
      </c>
      <c r="Q64" s="155">
        <v>1</v>
      </c>
      <c r="R64" s="155"/>
      <c r="S64" s="155"/>
      <c r="T64" s="155"/>
      <c r="U64" s="155">
        <v>1</v>
      </c>
      <c r="V64" s="155">
        <v>1</v>
      </c>
    </row>
    <row r="65" spans="1:22" x14ac:dyDescent="0.3">
      <c r="A65" s="72" t="s">
        <v>30</v>
      </c>
      <c r="B65" s="181">
        <f>B63+B64</f>
        <v>10</v>
      </c>
      <c r="C65" s="153">
        <f>C63+C64</f>
        <v>10</v>
      </c>
      <c r="D65" s="154"/>
      <c r="E65" s="155"/>
      <c r="F65" s="156"/>
      <c r="G65" s="155"/>
      <c r="H65" s="155"/>
      <c r="I65" s="157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</row>
    <row r="66" spans="1:22" x14ac:dyDescent="0.3">
      <c r="A66" s="80" t="s">
        <v>31</v>
      </c>
      <c r="B66" s="181">
        <f>SUM(D66:T66)</f>
        <v>1</v>
      </c>
      <c r="C66" s="164">
        <f>SUM(D66:T66)</f>
        <v>1</v>
      </c>
      <c r="D66" s="155"/>
      <c r="E66" s="155"/>
      <c r="F66" s="155"/>
      <c r="G66" s="155"/>
      <c r="H66" s="155"/>
      <c r="I66" s="157"/>
      <c r="J66" s="155"/>
      <c r="K66" s="155"/>
      <c r="L66" s="155"/>
      <c r="M66" s="155">
        <v>1</v>
      </c>
      <c r="N66" s="155"/>
      <c r="O66" s="155"/>
      <c r="P66" s="155"/>
      <c r="Q66" s="155"/>
      <c r="R66" s="155"/>
      <c r="S66" s="155"/>
      <c r="T66" s="155"/>
      <c r="U66" s="155"/>
      <c r="V66" s="155"/>
    </row>
    <row r="67" spans="1:22" ht="17" thickBot="1" x14ac:dyDescent="0.35">
      <c r="A67" s="82" t="s">
        <v>32</v>
      </c>
      <c r="B67" s="182">
        <f>SUM(D67:T67)</f>
        <v>5</v>
      </c>
      <c r="C67" s="165">
        <f>SUM(D67:T67)</f>
        <v>5</v>
      </c>
      <c r="D67" s="161"/>
      <c r="E67" s="161"/>
      <c r="F67" s="161"/>
      <c r="G67" s="161"/>
      <c r="H67" s="161"/>
      <c r="I67" s="163"/>
      <c r="J67" s="161"/>
      <c r="K67" s="161"/>
      <c r="L67" s="161"/>
      <c r="M67" s="161">
        <v>5</v>
      </c>
      <c r="N67" s="161"/>
      <c r="O67" s="161"/>
      <c r="P67" s="161"/>
      <c r="Q67" s="161"/>
      <c r="R67" s="161"/>
      <c r="S67" s="161"/>
      <c r="T67" s="161"/>
      <c r="U67" s="161"/>
      <c r="V67" s="161"/>
    </row>
    <row r="68" spans="1:22" ht="21.1" x14ac:dyDescent="0.35">
      <c r="A68" s="48" t="s">
        <v>438</v>
      </c>
      <c r="B68" s="183"/>
      <c r="C68" s="166"/>
      <c r="D68" s="155"/>
      <c r="E68" s="155"/>
      <c r="F68" s="155"/>
      <c r="G68" s="155"/>
      <c r="H68" s="155"/>
      <c r="I68" s="157"/>
      <c r="J68" s="155"/>
      <c r="K68" s="155"/>
      <c r="L68" s="155"/>
      <c r="M68" s="155"/>
      <c r="N68" s="155"/>
      <c r="O68" s="155" t="s">
        <v>556</v>
      </c>
      <c r="P68" s="155" t="s">
        <v>638</v>
      </c>
      <c r="Q68" s="155">
        <v>11</v>
      </c>
      <c r="R68" s="167">
        <v>11</v>
      </c>
      <c r="S68" s="167">
        <v>11</v>
      </c>
      <c r="T68" s="167"/>
      <c r="U68" s="167" t="s">
        <v>638</v>
      </c>
      <c r="V68" s="167" t="s">
        <v>638</v>
      </c>
    </row>
    <row r="69" spans="1:22" x14ac:dyDescent="0.3">
      <c r="A69" s="80" t="s">
        <v>28</v>
      </c>
      <c r="B69" s="181">
        <f>SUM(D69:T69)</f>
        <v>4</v>
      </c>
      <c r="C69" s="164">
        <f>SUM(D69:T69)</f>
        <v>4</v>
      </c>
      <c r="D69" s="155"/>
      <c r="E69" s="155"/>
      <c r="F69" s="155"/>
      <c r="G69" s="155"/>
      <c r="H69" s="155"/>
      <c r="I69" s="157"/>
      <c r="J69" s="155"/>
      <c r="K69" s="155"/>
      <c r="L69" s="155"/>
      <c r="M69" s="155"/>
      <c r="N69" s="155"/>
      <c r="O69" s="155"/>
      <c r="P69" s="155">
        <v>1</v>
      </c>
      <c r="Q69" s="155">
        <v>1</v>
      </c>
      <c r="R69" s="155">
        <v>1</v>
      </c>
      <c r="S69" s="155">
        <v>1</v>
      </c>
      <c r="T69" s="155"/>
      <c r="U69" s="155">
        <v>1</v>
      </c>
      <c r="V69" s="155">
        <v>1</v>
      </c>
    </row>
    <row r="70" spans="1:22" x14ac:dyDescent="0.3">
      <c r="A70" s="80" t="s">
        <v>29</v>
      </c>
      <c r="B70" s="181">
        <f>SUM(D70:T70)</f>
        <v>1</v>
      </c>
      <c r="C70" s="164">
        <f>SUM(D70:T70)</f>
        <v>1</v>
      </c>
      <c r="D70" s="155"/>
      <c r="E70" s="155"/>
      <c r="F70" s="155"/>
      <c r="G70" s="155"/>
      <c r="H70" s="155"/>
      <c r="I70" s="157"/>
      <c r="J70" s="155"/>
      <c r="K70" s="155"/>
      <c r="L70" s="155"/>
      <c r="M70" s="155"/>
      <c r="N70" s="155"/>
      <c r="O70" s="155">
        <v>1</v>
      </c>
      <c r="P70" s="155"/>
      <c r="Q70" s="155"/>
      <c r="R70" s="155"/>
      <c r="S70" s="155"/>
      <c r="T70" s="155"/>
      <c r="U70" s="155"/>
      <c r="V70" s="155"/>
    </row>
    <row r="71" spans="1:22" x14ac:dyDescent="0.3">
      <c r="A71" s="72" t="s">
        <v>30</v>
      </c>
      <c r="B71" s="181">
        <f>B69+B70</f>
        <v>5</v>
      </c>
      <c r="C71" s="153">
        <f>C69+C70</f>
        <v>5</v>
      </c>
      <c r="D71" s="154"/>
      <c r="E71" s="155"/>
      <c r="F71" s="156"/>
      <c r="G71" s="155"/>
      <c r="H71" s="155"/>
      <c r="I71" s="157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</row>
    <row r="72" spans="1:22" x14ac:dyDescent="0.3">
      <c r="A72" s="80" t="s">
        <v>31</v>
      </c>
      <c r="B72" s="181">
        <f>SUM(D72:T72)</f>
        <v>2</v>
      </c>
      <c r="C72" s="164">
        <f>SUM(D72:T72)</f>
        <v>2</v>
      </c>
      <c r="D72" s="155"/>
      <c r="E72" s="155"/>
      <c r="F72" s="155"/>
      <c r="G72" s="155"/>
      <c r="H72" s="155"/>
      <c r="I72" s="157"/>
      <c r="J72" s="155"/>
      <c r="K72" s="155"/>
      <c r="L72" s="155"/>
      <c r="M72" s="155"/>
      <c r="N72" s="155"/>
      <c r="O72" s="155"/>
      <c r="P72" s="155"/>
      <c r="Q72" s="155">
        <v>1</v>
      </c>
      <c r="R72" s="155"/>
      <c r="S72" s="155">
        <v>1</v>
      </c>
      <c r="T72" s="155"/>
      <c r="U72" s="155">
        <v>1</v>
      </c>
      <c r="V72" s="155"/>
    </row>
    <row r="73" spans="1:22" ht="17" thickBot="1" x14ac:dyDescent="0.35">
      <c r="A73" s="82" t="s">
        <v>32</v>
      </c>
      <c r="B73" s="182">
        <f>SUM(D73:T73)</f>
        <v>10</v>
      </c>
      <c r="C73" s="165">
        <f>SUM(D73:T73)</f>
        <v>10</v>
      </c>
      <c r="D73" s="161"/>
      <c r="E73" s="161"/>
      <c r="F73" s="161"/>
      <c r="G73" s="161"/>
      <c r="H73" s="161"/>
      <c r="I73" s="163"/>
      <c r="J73" s="161"/>
      <c r="K73" s="161"/>
      <c r="L73" s="161"/>
      <c r="M73" s="161"/>
      <c r="N73" s="161"/>
      <c r="O73" s="161"/>
      <c r="P73" s="161"/>
      <c r="Q73" s="161">
        <v>5</v>
      </c>
      <c r="R73" s="161"/>
      <c r="S73" s="161">
        <v>5</v>
      </c>
      <c r="T73" s="161"/>
      <c r="U73" s="161">
        <v>5</v>
      </c>
      <c r="V73" s="161"/>
    </row>
    <row r="74" spans="1:22" ht="21.1" x14ac:dyDescent="0.35">
      <c r="A74" s="48" t="s">
        <v>656</v>
      </c>
      <c r="B74" s="183"/>
      <c r="C74" s="166"/>
      <c r="D74" s="155"/>
      <c r="E74" s="155"/>
      <c r="F74" s="155" t="s">
        <v>556</v>
      </c>
      <c r="G74" s="155">
        <v>10</v>
      </c>
      <c r="H74" s="155">
        <v>10</v>
      </c>
      <c r="I74" s="157"/>
      <c r="J74" s="155" t="s">
        <v>594</v>
      </c>
      <c r="K74" s="155">
        <v>10</v>
      </c>
      <c r="L74" s="155" t="s">
        <v>621</v>
      </c>
      <c r="M74" s="155" t="s">
        <v>551</v>
      </c>
      <c r="N74" s="155">
        <v>10</v>
      </c>
      <c r="O74" s="155">
        <v>10</v>
      </c>
      <c r="P74" s="155">
        <v>10</v>
      </c>
      <c r="Q74" s="155">
        <v>10</v>
      </c>
      <c r="R74" s="155" t="s">
        <v>594</v>
      </c>
      <c r="S74" s="171">
        <v>10</v>
      </c>
      <c r="T74" s="171" t="s">
        <v>551</v>
      </c>
      <c r="U74" s="171">
        <v>10</v>
      </c>
      <c r="V74" s="171">
        <v>10</v>
      </c>
    </row>
    <row r="75" spans="1:22" x14ac:dyDescent="0.3">
      <c r="A75" s="80" t="s">
        <v>28</v>
      </c>
      <c r="B75" s="181">
        <f>SUM(D75:T75)</f>
        <v>10</v>
      </c>
      <c r="C75" s="164">
        <f>B75+4</f>
        <v>14</v>
      </c>
      <c r="D75" s="155"/>
      <c r="E75" s="155"/>
      <c r="F75" s="155"/>
      <c r="G75" s="155">
        <v>1</v>
      </c>
      <c r="H75" s="155">
        <v>1</v>
      </c>
      <c r="I75" s="157"/>
      <c r="J75" s="155">
        <v>1</v>
      </c>
      <c r="K75" s="155">
        <v>1</v>
      </c>
      <c r="L75" s="155"/>
      <c r="M75" s="155"/>
      <c r="N75" s="155">
        <v>1</v>
      </c>
      <c r="O75" s="155">
        <v>1</v>
      </c>
      <c r="P75" s="155">
        <v>1</v>
      </c>
      <c r="Q75" s="155">
        <v>1</v>
      </c>
      <c r="R75" s="155">
        <v>1</v>
      </c>
      <c r="S75" s="155">
        <v>1</v>
      </c>
      <c r="T75" s="155"/>
      <c r="U75" s="155">
        <v>1</v>
      </c>
      <c r="V75" s="155">
        <v>1</v>
      </c>
    </row>
    <row r="76" spans="1:22" x14ac:dyDescent="0.3">
      <c r="A76" s="80" t="s">
        <v>29</v>
      </c>
      <c r="B76" s="181">
        <f>SUM(D76:T76)</f>
        <v>3</v>
      </c>
      <c r="C76" s="164">
        <f>B76</f>
        <v>3</v>
      </c>
      <c r="D76" s="155"/>
      <c r="E76" s="155"/>
      <c r="F76" s="155">
        <v>1</v>
      </c>
      <c r="G76" s="155"/>
      <c r="H76" s="155"/>
      <c r="I76" s="157"/>
      <c r="J76" s="155"/>
      <c r="K76" s="155"/>
      <c r="L76" s="155"/>
      <c r="M76" s="155">
        <v>1</v>
      </c>
      <c r="N76" s="155"/>
      <c r="O76" s="155"/>
      <c r="P76" s="155"/>
      <c r="Q76" s="155"/>
      <c r="R76" s="155"/>
      <c r="S76" s="155"/>
      <c r="T76" s="155">
        <v>1</v>
      </c>
      <c r="U76" s="155"/>
      <c r="V76" s="155"/>
    </row>
    <row r="77" spans="1:22" x14ac:dyDescent="0.3">
      <c r="A77" s="72" t="s">
        <v>30</v>
      </c>
      <c r="B77" s="181">
        <f>B75+B76</f>
        <v>13</v>
      </c>
      <c r="C77" s="153">
        <f>C75+C76</f>
        <v>17</v>
      </c>
      <c r="D77" s="154"/>
      <c r="E77" s="155"/>
      <c r="F77" s="156"/>
      <c r="G77" s="155"/>
      <c r="H77" s="155"/>
      <c r="I77" s="157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</row>
    <row r="78" spans="1:22" x14ac:dyDescent="0.3">
      <c r="A78" s="80" t="s">
        <v>31</v>
      </c>
      <c r="B78" s="181">
        <f>SUM(D78:T78)</f>
        <v>1</v>
      </c>
      <c r="C78" s="164">
        <f>B78</f>
        <v>1</v>
      </c>
      <c r="D78" s="155"/>
      <c r="E78" s="155"/>
      <c r="F78" s="155"/>
      <c r="G78" s="155"/>
      <c r="H78" s="155"/>
      <c r="I78" s="157"/>
      <c r="J78" s="155">
        <v>1</v>
      </c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</row>
    <row r="79" spans="1:22" x14ac:dyDescent="0.3">
      <c r="A79" s="80" t="s">
        <v>40</v>
      </c>
      <c r="B79" s="181"/>
      <c r="C79" s="158"/>
      <c r="D79" s="155"/>
      <c r="E79" s="155"/>
      <c r="F79" s="155">
        <v>1</v>
      </c>
      <c r="G79" s="155">
        <v>4</v>
      </c>
      <c r="H79" s="155">
        <v>5</v>
      </c>
      <c r="I79" s="157"/>
      <c r="J79" s="155">
        <v>1</v>
      </c>
      <c r="K79" s="155">
        <v>4</v>
      </c>
      <c r="L79" s="155"/>
      <c r="M79" s="155">
        <v>2</v>
      </c>
      <c r="N79" s="155">
        <v>4</v>
      </c>
      <c r="O79" s="155">
        <v>2</v>
      </c>
      <c r="P79" s="155">
        <v>1</v>
      </c>
      <c r="Q79" s="155">
        <v>3</v>
      </c>
      <c r="R79" s="155">
        <v>4</v>
      </c>
      <c r="S79" s="155">
        <v>4</v>
      </c>
      <c r="T79" s="155">
        <v>1</v>
      </c>
      <c r="U79" s="155">
        <v>5</v>
      </c>
      <c r="V79" s="155">
        <v>4</v>
      </c>
    </row>
    <row r="80" spans="1:22" x14ac:dyDescent="0.3">
      <c r="A80" s="80" t="s">
        <v>85</v>
      </c>
      <c r="B80" s="181"/>
      <c r="C80" s="158"/>
      <c r="D80" s="155"/>
      <c r="E80" s="155"/>
      <c r="F80" s="155">
        <v>1</v>
      </c>
      <c r="G80" s="155">
        <v>4</v>
      </c>
      <c r="H80" s="155">
        <v>6</v>
      </c>
      <c r="I80" s="157"/>
      <c r="J80" s="155">
        <v>3</v>
      </c>
      <c r="K80" s="155">
        <v>4</v>
      </c>
      <c r="L80" s="155"/>
      <c r="M80" s="155">
        <v>2</v>
      </c>
      <c r="N80" s="155">
        <v>4</v>
      </c>
      <c r="O80" s="155">
        <v>2</v>
      </c>
      <c r="P80" s="155">
        <v>3</v>
      </c>
      <c r="Q80" s="155">
        <v>3</v>
      </c>
      <c r="R80" s="155">
        <v>4</v>
      </c>
      <c r="S80" s="155">
        <v>6</v>
      </c>
      <c r="T80" s="155">
        <v>1</v>
      </c>
      <c r="U80" s="155">
        <v>5</v>
      </c>
      <c r="V80" s="155">
        <v>6</v>
      </c>
    </row>
    <row r="81" spans="1:22" ht="17" thickBot="1" x14ac:dyDescent="0.35">
      <c r="A81" s="82" t="s">
        <v>32</v>
      </c>
      <c r="B81" s="182">
        <f>SUM(D81:T81)</f>
        <v>87</v>
      </c>
      <c r="C81" s="165">
        <f>B81+11</f>
        <v>98</v>
      </c>
      <c r="D81" s="161"/>
      <c r="E81" s="161"/>
      <c r="F81" s="161">
        <v>2</v>
      </c>
      <c r="G81" s="161">
        <v>9</v>
      </c>
      <c r="H81" s="161">
        <v>13</v>
      </c>
      <c r="I81" s="163"/>
      <c r="J81" s="161">
        <v>8</v>
      </c>
      <c r="K81" s="161">
        <v>10</v>
      </c>
      <c r="L81" s="161"/>
      <c r="M81" s="161">
        <v>4</v>
      </c>
      <c r="N81" s="161">
        <v>9</v>
      </c>
      <c r="O81" s="161">
        <v>4</v>
      </c>
      <c r="P81" s="161">
        <v>2</v>
      </c>
      <c r="Q81" s="161">
        <v>7</v>
      </c>
      <c r="R81" s="161">
        <v>8</v>
      </c>
      <c r="S81" s="161">
        <v>8</v>
      </c>
      <c r="T81" s="161">
        <v>3</v>
      </c>
      <c r="U81" s="161">
        <v>12</v>
      </c>
      <c r="V81" s="161">
        <v>10</v>
      </c>
    </row>
    <row r="82" spans="1:22" ht="21.1" x14ac:dyDescent="0.35">
      <c r="A82" s="48" t="s">
        <v>89</v>
      </c>
      <c r="B82" s="183"/>
      <c r="C82" s="166"/>
      <c r="D82" s="155"/>
      <c r="E82" s="155"/>
      <c r="F82" s="155"/>
      <c r="G82" s="155"/>
      <c r="H82" s="155"/>
      <c r="I82" s="157"/>
      <c r="J82" s="155"/>
      <c r="K82" s="155"/>
      <c r="L82" s="155"/>
      <c r="M82" s="155"/>
      <c r="N82" s="155"/>
      <c r="O82" s="167"/>
      <c r="P82" s="167"/>
      <c r="Q82" s="167"/>
      <c r="R82" s="167"/>
      <c r="S82" s="167"/>
      <c r="T82" s="167"/>
      <c r="U82" s="167"/>
      <c r="V82" s="167"/>
    </row>
    <row r="83" spans="1:22" x14ac:dyDescent="0.3">
      <c r="A83" s="80" t="s">
        <v>28</v>
      </c>
      <c r="B83" s="181">
        <f>SUM(D83:T83)+1</f>
        <v>1</v>
      </c>
      <c r="C83" s="153">
        <f>B83+9</f>
        <v>10</v>
      </c>
      <c r="D83" s="155"/>
      <c r="E83" s="155"/>
      <c r="F83" s="155"/>
      <c r="G83" s="155"/>
      <c r="H83" s="155"/>
      <c r="I83" s="157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</row>
    <row r="84" spans="1:22" x14ac:dyDescent="0.3">
      <c r="A84" s="80" t="s">
        <v>29</v>
      </c>
      <c r="B84" s="181">
        <f>SUM(D84:T84)</f>
        <v>0</v>
      </c>
      <c r="C84" s="153">
        <f>B84+1</f>
        <v>1</v>
      </c>
      <c r="D84" s="155"/>
      <c r="E84" s="155"/>
      <c r="F84" s="155"/>
      <c r="G84" s="155"/>
      <c r="H84" s="155"/>
      <c r="I84" s="157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</row>
    <row r="85" spans="1:22" x14ac:dyDescent="0.3">
      <c r="A85" s="80" t="s">
        <v>30</v>
      </c>
      <c r="B85" s="181">
        <f>B83+B84</f>
        <v>1</v>
      </c>
      <c r="C85" s="153">
        <f>C83+C84</f>
        <v>11</v>
      </c>
      <c r="D85" s="155"/>
      <c r="E85" s="155"/>
      <c r="F85" s="155"/>
      <c r="G85" s="155"/>
      <c r="H85" s="155"/>
      <c r="I85" s="157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</row>
    <row r="86" spans="1:22" x14ac:dyDescent="0.3">
      <c r="A86" s="80" t="s">
        <v>31</v>
      </c>
      <c r="B86" s="181">
        <f>SUM(D86:T86)</f>
        <v>0</v>
      </c>
      <c r="C86" s="153">
        <f>B86+1</f>
        <v>1</v>
      </c>
      <c r="D86" s="155"/>
      <c r="E86" s="155"/>
      <c r="F86" s="155"/>
      <c r="G86" s="155"/>
      <c r="H86" s="155"/>
      <c r="I86" s="157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</row>
    <row r="87" spans="1:22" x14ac:dyDescent="0.3">
      <c r="A87" s="80" t="s">
        <v>40</v>
      </c>
      <c r="B87" s="181"/>
      <c r="C87" s="158"/>
      <c r="D87" s="155"/>
      <c r="E87" s="155"/>
      <c r="F87" s="155"/>
      <c r="G87" s="155"/>
      <c r="H87" s="155"/>
      <c r="I87" s="157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</row>
    <row r="88" spans="1:22" x14ac:dyDescent="0.3">
      <c r="A88" s="80" t="s">
        <v>85</v>
      </c>
      <c r="B88" s="181"/>
      <c r="C88" s="158"/>
      <c r="D88" s="155"/>
      <c r="E88" s="155"/>
      <c r="F88" s="155"/>
      <c r="G88" s="155"/>
      <c r="H88" s="155"/>
      <c r="I88" s="157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</row>
    <row r="89" spans="1:22" ht="17" thickBot="1" x14ac:dyDescent="0.35">
      <c r="A89" s="82" t="s">
        <v>32</v>
      </c>
      <c r="B89" s="182">
        <f>SUM(D89:T89)+3</f>
        <v>3</v>
      </c>
      <c r="C89" s="159">
        <f>B89+34</f>
        <v>37</v>
      </c>
      <c r="D89" s="161"/>
      <c r="E89" s="161"/>
      <c r="F89" s="161"/>
      <c r="G89" s="161"/>
      <c r="H89" s="161"/>
      <c r="I89" s="163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</row>
    <row r="90" spans="1:22" ht="21.1" x14ac:dyDescent="0.35">
      <c r="A90" s="48" t="s">
        <v>439</v>
      </c>
      <c r="B90" s="183"/>
      <c r="C90" s="166"/>
      <c r="D90" s="155" t="s">
        <v>577</v>
      </c>
      <c r="E90" s="155"/>
      <c r="F90" s="155"/>
      <c r="G90" s="155"/>
      <c r="H90" s="155"/>
      <c r="I90" s="157"/>
      <c r="J90" s="155" t="s">
        <v>551</v>
      </c>
      <c r="K90" s="155" t="s">
        <v>551</v>
      </c>
      <c r="L90" s="155">
        <v>10</v>
      </c>
      <c r="M90" s="155" t="s">
        <v>702</v>
      </c>
      <c r="N90" s="155"/>
      <c r="O90" s="155" t="s">
        <v>551</v>
      </c>
      <c r="P90" s="155" t="s">
        <v>723</v>
      </c>
      <c r="Q90" s="155" t="s">
        <v>554</v>
      </c>
      <c r="R90" s="155">
        <v>15</v>
      </c>
      <c r="S90" s="171" t="s">
        <v>554</v>
      </c>
      <c r="T90" s="171"/>
      <c r="U90" s="171">
        <v>15</v>
      </c>
      <c r="V90" s="171">
        <v>15</v>
      </c>
    </row>
    <row r="91" spans="1:22" x14ac:dyDescent="0.3">
      <c r="A91" s="80" t="s">
        <v>28</v>
      </c>
      <c r="B91" s="181">
        <f>SUM(D91:T91)</f>
        <v>7</v>
      </c>
      <c r="C91" s="164">
        <f>SUM(D91:T91)</f>
        <v>7</v>
      </c>
      <c r="D91" s="155">
        <v>1</v>
      </c>
      <c r="E91" s="155"/>
      <c r="F91" s="155"/>
      <c r="G91" s="155"/>
      <c r="H91" s="155"/>
      <c r="I91" s="157"/>
      <c r="J91" s="155"/>
      <c r="K91" s="155"/>
      <c r="L91" s="155">
        <v>1</v>
      </c>
      <c r="M91" s="155">
        <v>1</v>
      </c>
      <c r="N91" s="155"/>
      <c r="O91" s="155"/>
      <c r="P91" s="155">
        <v>1</v>
      </c>
      <c r="Q91" s="155">
        <v>1</v>
      </c>
      <c r="R91" s="155">
        <v>1</v>
      </c>
      <c r="S91" s="155">
        <v>1</v>
      </c>
      <c r="T91" s="155"/>
      <c r="U91" s="155">
        <v>1</v>
      </c>
      <c r="V91" s="155">
        <v>1</v>
      </c>
    </row>
    <row r="92" spans="1:22" x14ac:dyDescent="0.3">
      <c r="A92" s="80" t="s">
        <v>29</v>
      </c>
      <c r="B92" s="181">
        <f>SUM(D92:T92)</f>
        <v>3</v>
      </c>
      <c r="C92" s="164">
        <f>SUM(D92:T92)</f>
        <v>3</v>
      </c>
      <c r="D92" s="155"/>
      <c r="E92" s="155"/>
      <c r="F92" s="155"/>
      <c r="G92" s="155"/>
      <c r="H92" s="155"/>
      <c r="I92" s="157"/>
      <c r="J92" s="155">
        <v>1</v>
      </c>
      <c r="K92" s="155">
        <v>1</v>
      </c>
      <c r="L92" s="155"/>
      <c r="M92" s="155"/>
      <c r="N92" s="155"/>
      <c r="O92" s="155">
        <v>1</v>
      </c>
      <c r="P92" s="155"/>
      <c r="Q92" s="155"/>
      <c r="R92" s="155"/>
      <c r="S92" s="155"/>
      <c r="T92" s="155"/>
      <c r="U92" s="155"/>
      <c r="V92" s="155"/>
    </row>
    <row r="93" spans="1:22" x14ac:dyDescent="0.3">
      <c r="A93" s="72" t="s">
        <v>30</v>
      </c>
      <c r="B93" s="181">
        <f>B91+B92</f>
        <v>10</v>
      </c>
      <c r="C93" s="153">
        <f>C91+C92</f>
        <v>10</v>
      </c>
      <c r="D93" s="154"/>
      <c r="E93" s="155"/>
      <c r="F93" s="156"/>
      <c r="G93" s="155"/>
      <c r="H93" s="155"/>
      <c r="I93" s="157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</row>
    <row r="94" spans="1:22" x14ac:dyDescent="0.3">
      <c r="A94" s="80" t="s">
        <v>31</v>
      </c>
      <c r="B94" s="181">
        <f>SUM(D94:T94)</f>
        <v>0</v>
      </c>
      <c r="C94" s="164">
        <f>SUM(D94:T94)</f>
        <v>0</v>
      </c>
      <c r="D94" s="155"/>
      <c r="E94" s="155"/>
      <c r="F94" s="155"/>
      <c r="G94" s="155"/>
      <c r="H94" s="155"/>
      <c r="I94" s="157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>
        <v>1</v>
      </c>
    </row>
    <row r="95" spans="1:22" x14ac:dyDescent="0.3">
      <c r="A95" s="80" t="s">
        <v>40</v>
      </c>
      <c r="B95" s="181"/>
      <c r="C95" s="158"/>
      <c r="D95" s="155">
        <v>1</v>
      </c>
      <c r="E95" s="155"/>
      <c r="F95" s="155"/>
      <c r="G95" s="155"/>
      <c r="H95" s="155"/>
      <c r="I95" s="157"/>
      <c r="J95" s="155"/>
      <c r="K95" s="155"/>
      <c r="L95" s="155">
        <v>3</v>
      </c>
      <c r="M95" s="155">
        <v>0</v>
      </c>
      <c r="N95" s="155"/>
      <c r="O95" s="155"/>
      <c r="P95" s="155"/>
      <c r="Q95" s="155"/>
      <c r="R95" s="155"/>
      <c r="S95" s="155"/>
      <c r="T95" s="155"/>
      <c r="U95" s="155"/>
      <c r="V95" s="155"/>
    </row>
    <row r="96" spans="1:22" x14ac:dyDescent="0.3">
      <c r="A96" s="80" t="s">
        <v>85</v>
      </c>
      <c r="B96" s="181"/>
      <c r="C96" s="158"/>
      <c r="D96" s="155">
        <v>2</v>
      </c>
      <c r="E96" s="155"/>
      <c r="F96" s="155"/>
      <c r="G96" s="155"/>
      <c r="H96" s="155"/>
      <c r="I96" s="157"/>
      <c r="J96" s="155"/>
      <c r="K96" s="155"/>
      <c r="L96" s="155">
        <v>3</v>
      </c>
      <c r="M96" s="155">
        <v>1</v>
      </c>
      <c r="N96" s="155"/>
      <c r="O96" s="155"/>
      <c r="P96" s="155"/>
      <c r="Q96" s="155"/>
      <c r="R96" s="155"/>
      <c r="S96" s="155"/>
      <c r="T96" s="155"/>
      <c r="U96" s="155"/>
      <c r="V96" s="155"/>
    </row>
    <row r="97" spans="1:22" ht="17" thickBot="1" x14ac:dyDescent="0.35">
      <c r="A97" s="82" t="s">
        <v>32</v>
      </c>
      <c r="B97" s="182">
        <f>SUM(D97:T97)</f>
        <v>8</v>
      </c>
      <c r="C97" s="165">
        <f>SUM(D97:T97)</f>
        <v>8</v>
      </c>
      <c r="D97" s="161">
        <v>2</v>
      </c>
      <c r="E97" s="161"/>
      <c r="F97" s="161"/>
      <c r="G97" s="161"/>
      <c r="H97" s="161"/>
      <c r="I97" s="163"/>
      <c r="J97" s="161"/>
      <c r="K97" s="161"/>
      <c r="L97" s="161">
        <v>6</v>
      </c>
      <c r="M97" s="161">
        <v>0</v>
      </c>
      <c r="N97" s="161"/>
      <c r="O97" s="161"/>
      <c r="P97" s="161"/>
      <c r="Q97" s="161"/>
      <c r="R97" s="161"/>
      <c r="S97" s="161"/>
      <c r="T97" s="161"/>
      <c r="U97" s="161"/>
      <c r="V97" s="161">
        <v>5</v>
      </c>
    </row>
    <row r="98" spans="1:22" ht="21.1" x14ac:dyDescent="0.35">
      <c r="A98" s="48" t="s">
        <v>276</v>
      </c>
      <c r="B98" s="183"/>
      <c r="C98" s="166"/>
      <c r="D98" s="155"/>
      <c r="E98" s="155" t="s">
        <v>621</v>
      </c>
      <c r="F98" s="155"/>
      <c r="G98" s="155" t="s">
        <v>556</v>
      </c>
      <c r="H98" s="155"/>
      <c r="I98" s="157"/>
      <c r="J98" s="155"/>
      <c r="K98" s="155"/>
      <c r="L98" s="155"/>
      <c r="M98" s="155"/>
      <c r="N98" s="155"/>
      <c r="O98" s="155"/>
      <c r="P98" s="155"/>
      <c r="Q98" s="155"/>
      <c r="R98" s="155"/>
      <c r="S98" s="171"/>
      <c r="T98" s="171"/>
      <c r="U98" s="171"/>
      <c r="V98" s="171"/>
    </row>
    <row r="99" spans="1:22" x14ac:dyDescent="0.3">
      <c r="A99" s="80" t="s">
        <v>28</v>
      </c>
      <c r="B99" s="181">
        <f>SUM(D99:T99)</f>
        <v>0</v>
      </c>
      <c r="C99" s="164">
        <f>B99+2</f>
        <v>2</v>
      </c>
      <c r="D99" s="155"/>
      <c r="E99" s="155"/>
      <c r="F99" s="155"/>
      <c r="G99" s="155"/>
      <c r="H99" s="155"/>
      <c r="I99" s="157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</row>
    <row r="100" spans="1:22" x14ac:dyDescent="0.3">
      <c r="A100" s="80" t="s">
        <v>29</v>
      </c>
      <c r="B100" s="181">
        <f>SUM(D100:T100)</f>
        <v>1</v>
      </c>
      <c r="C100" s="164">
        <f>B100+6</f>
        <v>7</v>
      </c>
      <c r="D100" s="155"/>
      <c r="E100" s="155"/>
      <c r="F100" s="155"/>
      <c r="G100" s="155">
        <v>1</v>
      </c>
      <c r="H100" s="155"/>
      <c r="I100" s="157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</row>
    <row r="101" spans="1:22" x14ac:dyDescent="0.3">
      <c r="A101" s="72" t="s">
        <v>30</v>
      </c>
      <c r="B101" s="181">
        <f>B99+B100</f>
        <v>1</v>
      </c>
      <c r="C101" s="153">
        <f>C99+C100</f>
        <v>9</v>
      </c>
      <c r="D101" s="154"/>
      <c r="E101" s="155"/>
      <c r="F101" s="156"/>
      <c r="G101" s="155"/>
      <c r="H101" s="155"/>
      <c r="I101" s="157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</row>
    <row r="102" spans="1:22" x14ac:dyDescent="0.3">
      <c r="A102" s="80" t="s">
        <v>31</v>
      </c>
      <c r="B102" s="181">
        <f>SUM(D102:T102)</f>
        <v>0</v>
      </c>
      <c r="C102" s="164">
        <f>B102</f>
        <v>0</v>
      </c>
      <c r="D102" s="155"/>
      <c r="E102" s="155"/>
      <c r="F102" s="155"/>
      <c r="G102" s="155"/>
      <c r="H102" s="155"/>
      <c r="I102" s="157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</row>
    <row r="103" spans="1:22" x14ac:dyDescent="0.3">
      <c r="A103" s="80" t="s">
        <v>40</v>
      </c>
      <c r="B103" s="181"/>
      <c r="C103" s="158"/>
      <c r="D103" s="155"/>
      <c r="E103" s="155"/>
      <c r="F103" s="155"/>
      <c r="G103" s="155"/>
      <c r="H103" s="155"/>
      <c r="I103" s="157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</row>
    <row r="104" spans="1:22" x14ac:dyDescent="0.3">
      <c r="A104" s="80" t="s">
        <v>85</v>
      </c>
      <c r="B104" s="181"/>
      <c r="C104" s="158"/>
      <c r="D104" s="155"/>
      <c r="E104" s="155"/>
      <c r="F104" s="155"/>
      <c r="G104" s="155"/>
      <c r="H104" s="155"/>
      <c r="I104" s="157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</row>
    <row r="105" spans="1:22" ht="17" thickBot="1" x14ac:dyDescent="0.35">
      <c r="A105" s="82" t="s">
        <v>32</v>
      </c>
      <c r="B105" s="182">
        <f>SUM(D105:T105)</f>
        <v>0</v>
      </c>
      <c r="C105" s="165">
        <f>B105</f>
        <v>0</v>
      </c>
      <c r="D105" s="161"/>
      <c r="E105" s="161"/>
      <c r="F105" s="161"/>
      <c r="G105" s="161"/>
      <c r="H105" s="161"/>
      <c r="I105" s="163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</row>
    <row r="106" spans="1:22" ht="21.1" x14ac:dyDescent="0.35">
      <c r="A106" s="66" t="s">
        <v>95</v>
      </c>
      <c r="B106" s="180"/>
      <c r="C106" s="170"/>
      <c r="D106" s="167" t="s">
        <v>551</v>
      </c>
      <c r="E106" s="167" t="s">
        <v>551</v>
      </c>
      <c r="F106" s="167" t="s">
        <v>551</v>
      </c>
      <c r="G106" s="167"/>
      <c r="H106" s="167"/>
      <c r="I106" s="169"/>
      <c r="J106" s="167"/>
      <c r="K106" s="167"/>
      <c r="L106" s="167" t="s">
        <v>551</v>
      </c>
      <c r="M106" s="167">
        <v>9</v>
      </c>
      <c r="N106" s="167">
        <v>9</v>
      </c>
      <c r="O106" s="167"/>
      <c r="P106" s="167"/>
      <c r="Q106" s="167" t="s">
        <v>551</v>
      </c>
      <c r="R106" s="167" t="s">
        <v>551</v>
      </c>
      <c r="S106" s="167" t="s">
        <v>551</v>
      </c>
      <c r="T106" s="167" t="s">
        <v>551</v>
      </c>
      <c r="U106" s="167" t="s">
        <v>551</v>
      </c>
      <c r="V106" s="167" t="s">
        <v>551</v>
      </c>
    </row>
    <row r="107" spans="1:22" x14ac:dyDescent="0.3">
      <c r="A107" s="72" t="s">
        <v>28</v>
      </c>
      <c r="B107" s="181">
        <f>SUM(D107:T107)+10</f>
        <v>12</v>
      </c>
      <c r="C107" s="153">
        <f>B107+20</f>
        <v>32</v>
      </c>
      <c r="D107" s="155"/>
      <c r="E107" s="155"/>
      <c r="F107" s="155"/>
      <c r="G107" s="155"/>
      <c r="H107" s="155"/>
      <c r="I107" s="157"/>
      <c r="J107" s="155"/>
      <c r="K107" s="155"/>
      <c r="L107" s="155"/>
      <c r="M107" s="155">
        <v>1</v>
      </c>
      <c r="N107" s="155">
        <v>1</v>
      </c>
      <c r="O107" s="155"/>
      <c r="P107" s="155"/>
      <c r="Q107" s="155"/>
      <c r="R107" s="155"/>
      <c r="S107" s="155"/>
      <c r="T107" s="155"/>
      <c r="U107" s="155"/>
      <c r="V107" s="155"/>
    </row>
    <row r="108" spans="1:22" x14ac:dyDescent="0.3">
      <c r="A108" s="72" t="s">
        <v>29</v>
      </c>
      <c r="B108" s="181">
        <f>SUM(D108:T108)+12</f>
        <v>20</v>
      </c>
      <c r="C108" s="153">
        <f>SUM(D108:T108)+28</f>
        <v>36</v>
      </c>
      <c r="D108" s="155">
        <v>1</v>
      </c>
      <c r="E108" s="155">
        <v>1</v>
      </c>
      <c r="F108" s="155">
        <v>1</v>
      </c>
      <c r="G108" s="155"/>
      <c r="H108" s="155"/>
      <c r="I108" s="157"/>
      <c r="J108" s="155"/>
      <c r="K108" s="155"/>
      <c r="L108" s="155">
        <v>1</v>
      </c>
      <c r="M108" s="155"/>
      <c r="N108" s="155"/>
      <c r="O108" s="155"/>
      <c r="P108" s="155"/>
      <c r="Q108" s="155">
        <v>1</v>
      </c>
      <c r="R108" s="155">
        <v>1</v>
      </c>
      <c r="S108" s="155">
        <v>1</v>
      </c>
      <c r="T108" s="155">
        <v>1</v>
      </c>
      <c r="U108" s="155">
        <v>1</v>
      </c>
      <c r="V108" s="155">
        <v>1</v>
      </c>
    </row>
    <row r="109" spans="1:22" x14ac:dyDescent="0.3">
      <c r="A109" s="72" t="s">
        <v>30</v>
      </c>
      <c r="B109" s="181">
        <f>B107+B108</f>
        <v>32</v>
      </c>
      <c r="C109" s="153">
        <f>C107+C108</f>
        <v>68</v>
      </c>
      <c r="D109" s="155"/>
      <c r="E109" s="155"/>
      <c r="F109" s="155"/>
      <c r="G109" s="155"/>
      <c r="H109" s="155"/>
      <c r="I109" s="157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</row>
    <row r="110" spans="1:22" x14ac:dyDescent="0.3">
      <c r="A110" s="72" t="s">
        <v>31</v>
      </c>
      <c r="B110" s="181">
        <f>SUM(D110:T110)+1</f>
        <v>1</v>
      </c>
      <c r="C110" s="153">
        <f>B110+7</f>
        <v>8</v>
      </c>
      <c r="D110" s="155"/>
      <c r="E110" s="155"/>
      <c r="F110" s="155"/>
      <c r="G110" s="155"/>
      <c r="H110" s="155"/>
      <c r="I110" s="157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</row>
    <row r="111" spans="1:22" x14ac:dyDescent="0.3">
      <c r="A111" s="80" t="s">
        <v>40</v>
      </c>
      <c r="B111" s="181"/>
      <c r="C111" s="158"/>
      <c r="D111" s="155"/>
      <c r="E111" s="155"/>
      <c r="F111" s="155"/>
      <c r="G111" s="155"/>
      <c r="H111" s="155"/>
      <c r="I111" s="157"/>
      <c r="J111" s="155"/>
      <c r="K111" s="155"/>
      <c r="L111" s="155"/>
      <c r="M111" s="155">
        <v>1</v>
      </c>
      <c r="N111" s="155"/>
      <c r="O111" s="155"/>
      <c r="P111" s="155"/>
      <c r="Q111" s="155"/>
      <c r="R111" s="155"/>
      <c r="S111" s="155"/>
      <c r="T111" s="155"/>
      <c r="U111" s="155"/>
      <c r="V111" s="155"/>
    </row>
    <row r="112" spans="1:22" x14ac:dyDescent="0.3">
      <c r="A112" s="80" t="s">
        <v>85</v>
      </c>
      <c r="B112" s="181"/>
      <c r="C112" s="158"/>
      <c r="D112" s="155"/>
      <c r="E112" s="155"/>
      <c r="F112" s="155"/>
      <c r="G112" s="155"/>
      <c r="H112" s="155"/>
      <c r="I112" s="157"/>
      <c r="J112" s="155"/>
      <c r="K112" s="155"/>
      <c r="L112" s="155"/>
      <c r="M112" s="155">
        <v>1</v>
      </c>
      <c r="N112" s="155"/>
      <c r="O112" s="155"/>
      <c r="P112" s="155"/>
      <c r="Q112" s="155"/>
      <c r="R112" s="155"/>
      <c r="S112" s="155"/>
      <c r="T112" s="155"/>
      <c r="U112" s="155"/>
      <c r="V112" s="155"/>
    </row>
    <row r="113" spans="1:22" ht="17" thickBot="1" x14ac:dyDescent="0.35">
      <c r="A113" s="76" t="s">
        <v>32</v>
      </c>
      <c r="B113" s="182">
        <f>SUM(D113:T113)+5</f>
        <v>8</v>
      </c>
      <c r="C113" s="159">
        <f>B113+41</f>
        <v>49</v>
      </c>
      <c r="D113" s="161"/>
      <c r="E113" s="161"/>
      <c r="F113" s="161"/>
      <c r="G113" s="161"/>
      <c r="H113" s="161"/>
      <c r="I113" s="163"/>
      <c r="J113" s="161"/>
      <c r="K113" s="161"/>
      <c r="L113" s="161"/>
      <c r="M113" s="161">
        <v>3</v>
      </c>
      <c r="N113" s="161"/>
      <c r="O113" s="161"/>
      <c r="P113" s="161"/>
      <c r="Q113" s="161"/>
      <c r="R113" s="161"/>
      <c r="S113" s="161"/>
      <c r="T113" s="161"/>
      <c r="U113" s="161"/>
      <c r="V113" s="161"/>
    </row>
    <row r="114" spans="1:22" ht="21.1" x14ac:dyDescent="0.35">
      <c r="A114" s="48" t="s">
        <v>92</v>
      </c>
      <c r="B114" s="183"/>
      <c r="C114" s="166"/>
      <c r="D114" s="155"/>
      <c r="E114" s="155"/>
      <c r="F114" s="155"/>
      <c r="G114" s="155" t="s">
        <v>551</v>
      </c>
      <c r="H114" s="155" t="s">
        <v>551</v>
      </c>
      <c r="I114" s="157"/>
      <c r="J114" s="155" t="s">
        <v>551</v>
      </c>
      <c r="K114" s="155" t="s">
        <v>551</v>
      </c>
      <c r="L114" s="155"/>
      <c r="M114" s="155" t="s">
        <v>551</v>
      </c>
      <c r="N114" s="155"/>
      <c r="O114" s="155" t="s">
        <v>551</v>
      </c>
      <c r="P114" s="155" t="s">
        <v>551</v>
      </c>
      <c r="Q114" s="155" t="s">
        <v>548</v>
      </c>
      <c r="R114" s="167" t="s">
        <v>548</v>
      </c>
      <c r="S114" s="167" t="s">
        <v>548</v>
      </c>
      <c r="T114" s="167"/>
      <c r="U114" s="167" t="s">
        <v>548</v>
      </c>
      <c r="V114" s="167" t="s">
        <v>548</v>
      </c>
    </row>
    <row r="115" spans="1:22" x14ac:dyDescent="0.3">
      <c r="A115" s="80" t="s">
        <v>28</v>
      </c>
      <c r="B115" s="181">
        <f>SUM(D115:T115)+5</f>
        <v>8</v>
      </c>
      <c r="C115" s="164">
        <f>B115+16</f>
        <v>24</v>
      </c>
      <c r="D115" s="155"/>
      <c r="E115" s="155"/>
      <c r="F115" s="155"/>
      <c r="G115" s="155"/>
      <c r="H115" s="155"/>
      <c r="I115" s="157"/>
      <c r="J115" s="155"/>
      <c r="K115" s="155"/>
      <c r="L115" s="155"/>
      <c r="M115" s="155"/>
      <c r="N115" s="155"/>
      <c r="O115" s="155"/>
      <c r="P115" s="155"/>
      <c r="Q115" s="155">
        <v>1</v>
      </c>
      <c r="R115" s="155">
        <v>1</v>
      </c>
      <c r="S115" s="155">
        <v>1</v>
      </c>
      <c r="T115" s="155"/>
      <c r="U115" s="155">
        <v>1</v>
      </c>
      <c r="V115" s="155">
        <v>1</v>
      </c>
    </row>
    <row r="116" spans="1:22" x14ac:dyDescent="0.3">
      <c r="A116" s="80" t="s">
        <v>29</v>
      </c>
      <c r="B116" s="181">
        <f>SUM(D116:T116)+8</f>
        <v>15</v>
      </c>
      <c r="C116" s="164">
        <f>B116+17</f>
        <v>32</v>
      </c>
      <c r="D116" s="155"/>
      <c r="E116" s="155"/>
      <c r="F116" s="155"/>
      <c r="G116" s="155">
        <v>1</v>
      </c>
      <c r="H116" s="155">
        <v>1</v>
      </c>
      <c r="I116" s="157"/>
      <c r="J116" s="155">
        <v>1</v>
      </c>
      <c r="K116" s="155">
        <v>1</v>
      </c>
      <c r="L116" s="155"/>
      <c r="M116" s="155">
        <v>1</v>
      </c>
      <c r="N116" s="155"/>
      <c r="O116" s="155">
        <v>1</v>
      </c>
      <c r="P116" s="155">
        <v>1</v>
      </c>
      <c r="Q116" s="155"/>
      <c r="R116" s="155"/>
      <c r="S116" s="155"/>
      <c r="T116" s="155"/>
      <c r="U116" s="155"/>
      <c r="V116" s="155"/>
    </row>
    <row r="117" spans="1:22" x14ac:dyDescent="0.3">
      <c r="A117" s="72" t="s">
        <v>30</v>
      </c>
      <c r="B117" s="181">
        <f>B115+B116</f>
        <v>23</v>
      </c>
      <c r="C117" s="153">
        <f>C115+C116</f>
        <v>56</v>
      </c>
      <c r="D117" s="154"/>
      <c r="E117" s="155"/>
      <c r="F117" s="156"/>
      <c r="G117" s="155"/>
      <c r="H117" s="155"/>
      <c r="I117" s="157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</row>
    <row r="118" spans="1:22" x14ac:dyDescent="0.3">
      <c r="A118" s="80" t="s">
        <v>31</v>
      </c>
      <c r="B118" s="181">
        <f>SUM(D118:T118)+4</f>
        <v>5</v>
      </c>
      <c r="C118" s="164">
        <f>B118+12</f>
        <v>17</v>
      </c>
      <c r="D118" s="155"/>
      <c r="E118" s="155"/>
      <c r="F118" s="155"/>
      <c r="G118" s="155"/>
      <c r="H118" s="155"/>
      <c r="I118" s="157"/>
      <c r="J118" s="155"/>
      <c r="K118" s="155"/>
      <c r="L118" s="155"/>
      <c r="M118" s="155">
        <v>1</v>
      </c>
      <c r="N118" s="155"/>
      <c r="O118" s="155"/>
      <c r="P118" s="155"/>
      <c r="Q118" s="155"/>
      <c r="R118" s="155"/>
      <c r="S118" s="155"/>
      <c r="T118" s="155"/>
      <c r="U118" s="155"/>
      <c r="V118" s="155"/>
    </row>
    <row r="119" spans="1:22" ht="17" thickBot="1" x14ac:dyDescent="0.35">
      <c r="A119" s="82" t="s">
        <v>32</v>
      </c>
      <c r="B119" s="182">
        <f>SUM(D119:T119)+20</f>
        <v>25</v>
      </c>
      <c r="C119" s="165">
        <f>B119+64</f>
        <v>89</v>
      </c>
      <c r="D119" s="161"/>
      <c r="E119" s="161"/>
      <c r="F119" s="161"/>
      <c r="G119" s="161"/>
      <c r="H119" s="161"/>
      <c r="I119" s="163"/>
      <c r="J119" s="161"/>
      <c r="K119" s="161"/>
      <c r="L119" s="161"/>
      <c r="M119" s="161">
        <v>5</v>
      </c>
      <c r="N119" s="161"/>
      <c r="O119" s="161"/>
      <c r="P119" s="161"/>
      <c r="Q119" s="161"/>
      <c r="R119" s="161"/>
      <c r="S119" s="161"/>
      <c r="T119" s="161"/>
      <c r="U119" s="161"/>
      <c r="V119" s="161"/>
    </row>
    <row r="120" spans="1:22" ht="21.1" x14ac:dyDescent="0.35">
      <c r="A120" s="48" t="s">
        <v>440</v>
      </c>
      <c r="B120" s="183"/>
      <c r="C120" s="166"/>
      <c r="D120" s="155" t="s">
        <v>575</v>
      </c>
      <c r="E120" s="155" t="s">
        <v>548</v>
      </c>
      <c r="F120" s="155">
        <v>9</v>
      </c>
      <c r="G120" s="155">
        <v>9</v>
      </c>
      <c r="H120" s="155" t="s">
        <v>548</v>
      </c>
      <c r="I120" s="157"/>
      <c r="J120" s="155" t="s">
        <v>548</v>
      </c>
      <c r="K120" s="155" t="s">
        <v>548</v>
      </c>
      <c r="L120" s="155">
        <v>9</v>
      </c>
      <c r="M120" s="155"/>
      <c r="N120" s="155" t="s">
        <v>551</v>
      </c>
      <c r="O120" s="155" t="s">
        <v>548</v>
      </c>
      <c r="P120" s="155" t="s">
        <v>548</v>
      </c>
      <c r="Q120" s="155"/>
      <c r="R120" s="167"/>
      <c r="S120" s="167"/>
      <c r="T120" s="167" t="s">
        <v>548</v>
      </c>
      <c r="U120" s="167"/>
      <c r="V120" s="167"/>
    </row>
    <row r="121" spans="1:22" x14ac:dyDescent="0.3">
      <c r="A121" s="80" t="s">
        <v>28</v>
      </c>
      <c r="B121" s="181">
        <f>SUM(D121:T121)</f>
        <v>11</v>
      </c>
      <c r="C121" s="164">
        <f>SUM(D121:T121)</f>
        <v>11</v>
      </c>
      <c r="D121" s="155">
        <v>1</v>
      </c>
      <c r="E121" s="155">
        <v>1</v>
      </c>
      <c r="F121" s="155">
        <v>1</v>
      </c>
      <c r="G121" s="155">
        <v>1</v>
      </c>
      <c r="H121" s="155">
        <v>1</v>
      </c>
      <c r="I121" s="157"/>
      <c r="J121" s="155">
        <v>1</v>
      </c>
      <c r="K121" s="155">
        <v>1</v>
      </c>
      <c r="L121" s="155">
        <v>1</v>
      </c>
      <c r="M121" s="155"/>
      <c r="N121" s="155"/>
      <c r="O121" s="155">
        <v>1</v>
      </c>
      <c r="P121" s="155">
        <v>1</v>
      </c>
      <c r="Q121" s="155"/>
      <c r="R121" s="155"/>
      <c r="S121" s="155"/>
      <c r="T121" s="155">
        <v>1</v>
      </c>
      <c r="U121" s="155"/>
      <c r="V121" s="155"/>
    </row>
    <row r="122" spans="1:22" x14ac:dyDescent="0.3">
      <c r="A122" s="80" t="s">
        <v>29</v>
      </c>
      <c r="B122" s="181">
        <f>SUM(D122:T122)</f>
        <v>1</v>
      </c>
      <c r="C122" s="164">
        <f>SUM(D122:T122)</f>
        <v>1</v>
      </c>
      <c r="D122" s="155"/>
      <c r="E122" s="155"/>
      <c r="F122" s="155"/>
      <c r="G122" s="155"/>
      <c r="H122" s="155"/>
      <c r="I122" s="157"/>
      <c r="J122" s="155"/>
      <c r="K122" s="155"/>
      <c r="L122" s="155"/>
      <c r="M122" s="155"/>
      <c r="N122" s="155">
        <v>1</v>
      </c>
      <c r="O122" s="155"/>
      <c r="P122" s="155"/>
      <c r="Q122" s="155"/>
      <c r="R122" s="155"/>
      <c r="S122" s="155"/>
      <c r="T122" s="155"/>
      <c r="U122" s="155"/>
      <c r="V122" s="155"/>
    </row>
    <row r="123" spans="1:22" x14ac:dyDescent="0.3">
      <c r="A123" s="72" t="s">
        <v>30</v>
      </c>
      <c r="B123" s="181">
        <f>B121+B122</f>
        <v>12</v>
      </c>
      <c r="C123" s="153">
        <f>C121+C122</f>
        <v>12</v>
      </c>
      <c r="D123" s="154"/>
      <c r="E123" s="155"/>
      <c r="F123" s="156"/>
      <c r="G123" s="155"/>
      <c r="H123" s="155"/>
      <c r="I123" s="157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</row>
    <row r="124" spans="1:22" x14ac:dyDescent="0.3">
      <c r="A124" s="80" t="s">
        <v>31</v>
      </c>
      <c r="B124" s="181">
        <f>SUM(D124:T124)</f>
        <v>1</v>
      </c>
      <c r="C124" s="164">
        <f>SUM(D124:T124)</f>
        <v>1</v>
      </c>
      <c r="D124" s="155"/>
      <c r="E124" s="155">
        <v>1</v>
      </c>
      <c r="F124" s="155"/>
      <c r="G124" s="155"/>
      <c r="H124" s="155"/>
      <c r="I124" s="157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</row>
    <row r="125" spans="1:22" ht="17" thickBot="1" x14ac:dyDescent="0.35">
      <c r="A125" s="82" t="s">
        <v>32</v>
      </c>
      <c r="B125" s="182">
        <f>SUM(D125:T125)</f>
        <v>5</v>
      </c>
      <c r="C125" s="165">
        <f>SUM(D125:T125)</f>
        <v>5</v>
      </c>
      <c r="D125" s="161"/>
      <c r="E125" s="161">
        <v>5</v>
      </c>
      <c r="F125" s="161"/>
      <c r="G125" s="161"/>
      <c r="H125" s="161"/>
      <c r="I125" s="163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</row>
    <row r="126" spans="1:22" ht="21.1" x14ac:dyDescent="0.35">
      <c r="A126" s="48" t="s">
        <v>96</v>
      </c>
      <c r="B126" s="183"/>
      <c r="C126" s="166"/>
      <c r="D126" s="155" t="s">
        <v>542</v>
      </c>
      <c r="E126" s="155" t="s">
        <v>544</v>
      </c>
      <c r="F126" s="155"/>
      <c r="G126" s="155"/>
      <c r="H126" s="155" t="s">
        <v>551</v>
      </c>
      <c r="I126" s="157"/>
      <c r="J126" s="155" t="s">
        <v>542</v>
      </c>
      <c r="K126" s="155" t="s">
        <v>542</v>
      </c>
      <c r="L126" s="155"/>
      <c r="M126" s="155" t="s">
        <v>542</v>
      </c>
      <c r="N126" s="155"/>
      <c r="O126" s="155" t="s">
        <v>542</v>
      </c>
      <c r="P126" s="155" t="s">
        <v>542</v>
      </c>
      <c r="Q126" s="155" t="s">
        <v>542</v>
      </c>
      <c r="R126" s="155" t="s">
        <v>542</v>
      </c>
      <c r="S126" s="171" t="s">
        <v>542</v>
      </c>
      <c r="T126" s="171"/>
      <c r="U126" s="171" t="s">
        <v>542</v>
      </c>
      <c r="V126" s="171" t="s">
        <v>542</v>
      </c>
    </row>
    <row r="127" spans="1:22" x14ac:dyDescent="0.3">
      <c r="A127" s="80" t="s">
        <v>28</v>
      </c>
      <c r="B127" s="184">
        <f>SUM(D127:T127)+17</f>
        <v>27</v>
      </c>
      <c r="C127" s="25">
        <f>B127+22</f>
        <v>49</v>
      </c>
      <c r="D127" s="155">
        <v>1</v>
      </c>
      <c r="E127" s="155">
        <v>1</v>
      </c>
      <c r="F127" s="155"/>
      <c r="G127" s="155"/>
      <c r="H127" s="155"/>
      <c r="I127" s="157"/>
      <c r="J127" s="155">
        <v>1</v>
      </c>
      <c r="K127" s="155">
        <v>1</v>
      </c>
      <c r="L127" s="155"/>
      <c r="M127" s="155">
        <v>1</v>
      </c>
      <c r="N127" s="155"/>
      <c r="O127" s="155">
        <v>1</v>
      </c>
      <c r="P127" s="155">
        <v>1</v>
      </c>
      <c r="Q127" s="155">
        <v>1</v>
      </c>
      <c r="R127" s="155">
        <v>1</v>
      </c>
      <c r="S127" s="155">
        <v>1</v>
      </c>
      <c r="T127" s="155"/>
      <c r="U127" s="155">
        <v>1</v>
      </c>
      <c r="V127" s="155">
        <v>1</v>
      </c>
    </row>
    <row r="128" spans="1:22" x14ac:dyDescent="0.3">
      <c r="A128" s="80" t="s">
        <v>29</v>
      </c>
      <c r="B128" s="184">
        <f>SUM(D128:T128)+14</f>
        <v>15</v>
      </c>
      <c r="C128" s="25">
        <f>B128+9</f>
        <v>24</v>
      </c>
      <c r="D128" s="155"/>
      <c r="E128" s="155"/>
      <c r="F128" s="155"/>
      <c r="G128" s="155"/>
      <c r="H128" s="155">
        <v>1</v>
      </c>
      <c r="I128" s="157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</row>
    <row r="129" spans="1:22" x14ac:dyDescent="0.3">
      <c r="A129" s="80" t="s">
        <v>30</v>
      </c>
      <c r="B129" s="184">
        <f>B127+B128</f>
        <v>42</v>
      </c>
      <c r="C129" s="25">
        <f>C127+C128</f>
        <v>73</v>
      </c>
      <c r="D129" s="155"/>
      <c r="E129" s="155"/>
      <c r="F129" s="155"/>
      <c r="G129" s="155"/>
      <c r="H129" s="155"/>
      <c r="I129" s="157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</row>
    <row r="130" spans="1:22" x14ac:dyDescent="0.3">
      <c r="A130" s="80" t="s">
        <v>31</v>
      </c>
      <c r="B130" s="184">
        <f>SUM(D130:T130)+3</f>
        <v>3</v>
      </c>
      <c r="C130" s="25">
        <f>B130+4</f>
        <v>7</v>
      </c>
      <c r="D130" s="155"/>
      <c r="E130" s="155"/>
      <c r="F130" s="155"/>
      <c r="G130" s="155"/>
      <c r="H130" s="155"/>
      <c r="I130" s="157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>
        <v>1</v>
      </c>
      <c r="V130" s="155"/>
    </row>
    <row r="131" spans="1:22" ht="17" thickBot="1" x14ac:dyDescent="0.35">
      <c r="A131" s="82" t="s">
        <v>32</v>
      </c>
      <c r="B131" s="184">
        <f>SUM(D131:T131)+15</f>
        <v>15</v>
      </c>
      <c r="C131" s="26">
        <f>B131+22</f>
        <v>37</v>
      </c>
      <c r="D131" s="161"/>
      <c r="E131" s="161"/>
      <c r="F131" s="161"/>
      <c r="G131" s="161"/>
      <c r="H131" s="161"/>
      <c r="I131" s="163"/>
      <c r="J131" s="161"/>
      <c r="K131" s="161"/>
      <c r="L131" s="161"/>
      <c r="M131" s="161"/>
      <c r="N131" s="161"/>
      <c r="O131" s="155"/>
      <c r="P131" s="155"/>
      <c r="Q131" s="155"/>
      <c r="R131" s="155"/>
      <c r="S131" s="155"/>
      <c r="T131" s="155"/>
      <c r="U131" s="155">
        <v>5</v>
      </c>
      <c r="V131" s="155"/>
    </row>
    <row r="132" spans="1:22" ht="21.1" x14ac:dyDescent="0.35">
      <c r="A132" s="66" t="s">
        <v>532</v>
      </c>
      <c r="B132" s="180"/>
      <c r="C132" s="170"/>
      <c r="D132" s="167"/>
      <c r="E132" s="167"/>
      <c r="F132" s="167"/>
      <c r="G132" s="167" t="s">
        <v>621</v>
      </c>
      <c r="H132" s="167"/>
      <c r="I132" s="169"/>
      <c r="J132" s="167"/>
      <c r="K132" s="167"/>
      <c r="L132" s="167" t="s">
        <v>556</v>
      </c>
      <c r="M132" s="167"/>
      <c r="N132" s="167" t="s">
        <v>551</v>
      </c>
      <c r="O132" s="167"/>
      <c r="P132" s="167"/>
      <c r="Q132" s="167"/>
      <c r="R132" s="167"/>
      <c r="S132" s="167"/>
      <c r="T132" s="167"/>
      <c r="U132" s="167"/>
      <c r="V132" s="167"/>
    </row>
    <row r="133" spans="1:22" x14ac:dyDescent="0.3">
      <c r="A133" s="72" t="s">
        <v>28</v>
      </c>
      <c r="B133" s="184">
        <f>SUM(D133:T133)</f>
        <v>0</v>
      </c>
      <c r="C133" s="25">
        <f>B133</f>
        <v>0</v>
      </c>
      <c r="D133" s="155"/>
      <c r="E133" s="155"/>
      <c r="F133" s="155"/>
      <c r="G133" s="155"/>
      <c r="H133" s="155"/>
      <c r="I133" s="157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</row>
    <row r="134" spans="1:22" x14ac:dyDescent="0.3">
      <c r="A134" s="72" t="s">
        <v>29</v>
      </c>
      <c r="B134" s="184">
        <f>SUM(D134:T134)</f>
        <v>2</v>
      </c>
      <c r="C134" s="25">
        <f>B134+5</f>
        <v>7</v>
      </c>
      <c r="D134" s="155"/>
      <c r="E134" s="155"/>
      <c r="F134" s="155"/>
      <c r="G134" s="155"/>
      <c r="H134" s="155"/>
      <c r="I134" s="157"/>
      <c r="J134" s="155"/>
      <c r="K134" s="155"/>
      <c r="L134" s="155">
        <v>1</v>
      </c>
      <c r="M134" s="155"/>
      <c r="N134" s="155">
        <v>1</v>
      </c>
      <c r="O134" s="155"/>
      <c r="P134" s="155"/>
      <c r="Q134" s="155"/>
      <c r="R134" s="155"/>
      <c r="S134" s="155"/>
      <c r="T134" s="155"/>
      <c r="U134" s="155"/>
      <c r="V134" s="155"/>
    </row>
    <row r="135" spans="1:22" x14ac:dyDescent="0.3">
      <c r="A135" s="72" t="s">
        <v>30</v>
      </c>
      <c r="B135" s="184">
        <f>B133+B134</f>
        <v>2</v>
      </c>
      <c r="C135" s="25">
        <f>C133+C134</f>
        <v>7</v>
      </c>
      <c r="D135" s="155"/>
      <c r="E135" s="155"/>
      <c r="F135" s="155"/>
      <c r="G135" s="155"/>
      <c r="H135" s="155"/>
      <c r="I135" s="157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</row>
    <row r="136" spans="1:22" x14ac:dyDescent="0.3">
      <c r="A136" s="72" t="s">
        <v>31</v>
      </c>
      <c r="B136" s="184">
        <f>SUM(D136:T136)</f>
        <v>0</v>
      </c>
      <c r="C136" s="25">
        <f>B136</f>
        <v>0</v>
      </c>
      <c r="D136" s="155"/>
      <c r="E136" s="155"/>
      <c r="F136" s="155"/>
      <c r="G136" s="155"/>
      <c r="H136" s="155"/>
      <c r="I136" s="157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</row>
    <row r="137" spans="1:22" ht="17" thickBot="1" x14ac:dyDescent="0.35">
      <c r="A137" s="76" t="s">
        <v>32</v>
      </c>
      <c r="B137" s="185">
        <f>SUM(D137:T137)</f>
        <v>0</v>
      </c>
      <c r="C137" s="26">
        <f>B137</f>
        <v>0</v>
      </c>
      <c r="D137" s="161"/>
      <c r="E137" s="161"/>
      <c r="F137" s="161"/>
      <c r="G137" s="161"/>
      <c r="H137" s="161"/>
      <c r="I137" s="163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</row>
    <row r="138" spans="1:22" ht="21.1" x14ac:dyDescent="0.35">
      <c r="A138" s="66" t="s">
        <v>441</v>
      </c>
      <c r="B138" s="180"/>
      <c r="C138" s="170"/>
      <c r="D138" s="167" t="s">
        <v>556</v>
      </c>
      <c r="E138" s="167" t="s">
        <v>551</v>
      </c>
      <c r="F138" s="167" t="s">
        <v>551</v>
      </c>
      <c r="G138" s="167" t="s">
        <v>551</v>
      </c>
      <c r="H138" s="167" t="s">
        <v>551</v>
      </c>
      <c r="I138" s="169"/>
      <c r="J138" s="167" t="s">
        <v>551</v>
      </c>
      <c r="K138" s="167"/>
      <c r="L138" s="167"/>
      <c r="M138" s="167" t="s">
        <v>551</v>
      </c>
      <c r="N138" s="167" t="s">
        <v>551</v>
      </c>
      <c r="O138" s="167"/>
      <c r="P138" s="167"/>
      <c r="Q138" s="167"/>
      <c r="R138" s="167" t="s">
        <v>551</v>
      </c>
      <c r="S138" s="167" t="s">
        <v>551</v>
      </c>
      <c r="T138" s="167" t="s">
        <v>551</v>
      </c>
      <c r="U138" s="167" t="s">
        <v>551</v>
      </c>
      <c r="V138" s="167" t="s">
        <v>551</v>
      </c>
    </row>
    <row r="139" spans="1:22" x14ac:dyDescent="0.3">
      <c r="A139" s="72" t="s">
        <v>28</v>
      </c>
      <c r="B139" s="184">
        <f>SUM(D139:T139)</f>
        <v>0</v>
      </c>
      <c r="C139" s="25">
        <f>B139</f>
        <v>0</v>
      </c>
      <c r="D139" s="155"/>
      <c r="E139" s="155"/>
      <c r="F139" s="155"/>
      <c r="G139" s="155"/>
      <c r="H139" s="155"/>
      <c r="I139" s="157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</row>
    <row r="140" spans="1:22" x14ac:dyDescent="0.3">
      <c r="A140" s="72" t="s">
        <v>29</v>
      </c>
      <c r="B140" s="184">
        <f>SUM(D140:T140)</f>
        <v>11</v>
      </c>
      <c r="C140" s="25">
        <f>SUM(D140:T140)</f>
        <v>11</v>
      </c>
      <c r="D140" s="155">
        <v>1</v>
      </c>
      <c r="E140" s="155">
        <v>1</v>
      </c>
      <c r="F140" s="155">
        <v>1</v>
      </c>
      <c r="G140" s="155">
        <v>1</v>
      </c>
      <c r="H140" s="155">
        <v>1</v>
      </c>
      <c r="I140" s="157"/>
      <c r="J140" s="155">
        <v>1</v>
      </c>
      <c r="K140" s="155"/>
      <c r="L140" s="155"/>
      <c r="M140" s="155">
        <v>1</v>
      </c>
      <c r="N140" s="155">
        <v>1</v>
      </c>
      <c r="O140" s="155"/>
      <c r="P140" s="155"/>
      <c r="Q140" s="155"/>
      <c r="R140" s="155">
        <v>1</v>
      </c>
      <c r="S140" s="155">
        <v>1</v>
      </c>
      <c r="T140" s="155">
        <v>1</v>
      </c>
      <c r="U140" s="155">
        <v>1</v>
      </c>
      <c r="V140" s="155">
        <v>1</v>
      </c>
    </row>
    <row r="141" spans="1:22" x14ac:dyDescent="0.3">
      <c r="A141" s="72" t="s">
        <v>30</v>
      </c>
      <c r="B141" s="184">
        <f>B139+B140</f>
        <v>11</v>
      </c>
      <c r="C141" s="25">
        <f>C139+C140</f>
        <v>11</v>
      </c>
      <c r="D141" s="155"/>
      <c r="E141" s="155"/>
      <c r="F141" s="155"/>
      <c r="G141" s="155"/>
      <c r="H141" s="155"/>
      <c r="I141" s="157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</row>
    <row r="142" spans="1:22" x14ac:dyDescent="0.3">
      <c r="A142" s="72" t="s">
        <v>31</v>
      </c>
      <c r="B142" s="184">
        <f>SUM(D142:T142)</f>
        <v>1</v>
      </c>
      <c r="C142" s="25">
        <f>B142</f>
        <v>1</v>
      </c>
      <c r="D142" s="155"/>
      <c r="E142" s="155"/>
      <c r="F142" s="155"/>
      <c r="G142" s="155"/>
      <c r="H142" s="155"/>
      <c r="I142" s="157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>
        <v>1</v>
      </c>
      <c r="T142" s="155"/>
      <c r="U142" s="155"/>
      <c r="V142" s="155"/>
    </row>
    <row r="143" spans="1:22" ht="17" thickBot="1" x14ac:dyDescent="0.35">
      <c r="A143" s="76" t="s">
        <v>32</v>
      </c>
      <c r="B143" s="185">
        <f>SUM(D143:T143)</f>
        <v>5</v>
      </c>
      <c r="C143" s="26">
        <f>B143</f>
        <v>5</v>
      </c>
      <c r="D143" s="161"/>
      <c r="E143" s="161"/>
      <c r="F143" s="161"/>
      <c r="G143" s="161"/>
      <c r="H143" s="161"/>
      <c r="I143" s="163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>
        <v>5</v>
      </c>
      <c r="T143" s="161"/>
      <c r="U143" s="161"/>
      <c r="V143" s="161"/>
    </row>
    <row r="144" spans="1:22" ht="21.1" x14ac:dyDescent="0.35">
      <c r="A144" s="66" t="s">
        <v>442</v>
      </c>
      <c r="B144" s="180"/>
      <c r="C144" s="170"/>
      <c r="D144" s="167" t="s">
        <v>551</v>
      </c>
      <c r="E144" s="167" t="s">
        <v>551</v>
      </c>
      <c r="F144" s="167" t="s">
        <v>551</v>
      </c>
      <c r="G144" s="167">
        <v>3</v>
      </c>
      <c r="H144" s="167"/>
      <c r="I144" s="169"/>
      <c r="J144" s="167" t="s">
        <v>551</v>
      </c>
      <c r="K144" s="167" t="s">
        <v>551</v>
      </c>
      <c r="L144" s="167" t="s">
        <v>542</v>
      </c>
      <c r="M144" s="167" t="s">
        <v>551</v>
      </c>
      <c r="N144" s="167">
        <v>3</v>
      </c>
      <c r="O144" s="167" t="s">
        <v>551</v>
      </c>
      <c r="P144" s="167" t="s">
        <v>551</v>
      </c>
      <c r="Q144" s="167" t="s">
        <v>551</v>
      </c>
      <c r="R144" s="167" t="s">
        <v>551</v>
      </c>
      <c r="S144" s="167" t="s">
        <v>551</v>
      </c>
      <c r="T144" s="167" t="s">
        <v>551</v>
      </c>
      <c r="U144" s="167" t="s">
        <v>551</v>
      </c>
      <c r="V144" s="167" t="s">
        <v>551</v>
      </c>
    </row>
    <row r="145" spans="1:22" x14ac:dyDescent="0.3">
      <c r="A145" s="72" t="s">
        <v>28</v>
      </c>
      <c r="B145" s="184">
        <f>SUM(D145:T145)+6</f>
        <v>9</v>
      </c>
      <c r="C145" s="25">
        <f>B145</f>
        <v>9</v>
      </c>
      <c r="D145" s="155"/>
      <c r="E145" s="155"/>
      <c r="F145" s="155"/>
      <c r="G145" s="155">
        <v>1</v>
      </c>
      <c r="H145" s="155"/>
      <c r="I145" s="157"/>
      <c r="J145" s="155"/>
      <c r="K145" s="155"/>
      <c r="L145" s="155">
        <v>1</v>
      </c>
      <c r="M145" s="155"/>
      <c r="N145" s="155">
        <v>1</v>
      </c>
      <c r="O145" s="155"/>
      <c r="P145" s="155"/>
      <c r="Q145" s="155"/>
      <c r="R145" s="155"/>
      <c r="S145" s="155"/>
      <c r="T145" s="155"/>
      <c r="U145" s="155"/>
      <c r="V145" s="155"/>
    </row>
    <row r="146" spans="1:22" x14ac:dyDescent="0.3">
      <c r="A146" s="72" t="s">
        <v>29</v>
      </c>
      <c r="B146" s="184">
        <f>SUM(D146:T146)+8</f>
        <v>20</v>
      </c>
      <c r="C146" s="25">
        <f>B146</f>
        <v>20</v>
      </c>
      <c r="D146" s="155">
        <v>1</v>
      </c>
      <c r="E146" s="155">
        <v>1</v>
      </c>
      <c r="F146" s="155">
        <v>1</v>
      </c>
      <c r="G146" s="155"/>
      <c r="H146" s="155"/>
      <c r="I146" s="157"/>
      <c r="J146" s="155">
        <v>1</v>
      </c>
      <c r="K146" s="155">
        <v>1</v>
      </c>
      <c r="L146" s="155"/>
      <c r="M146" s="155">
        <v>1</v>
      </c>
      <c r="N146" s="155"/>
      <c r="O146" s="155">
        <v>1</v>
      </c>
      <c r="P146" s="155">
        <v>1</v>
      </c>
      <c r="Q146" s="155">
        <v>1</v>
      </c>
      <c r="R146" s="155">
        <v>1</v>
      </c>
      <c r="S146" s="155">
        <v>1</v>
      </c>
      <c r="T146" s="155">
        <v>1</v>
      </c>
      <c r="U146" s="155">
        <v>1</v>
      </c>
      <c r="V146" s="155">
        <v>1</v>
      </c>
    </row>
    <row r="147" spans="1:22" x14ac:dyDescent="0.3">
      <c r="A147" s="72" t="s">
        <v>30</v>
      </c>
      <c r="B147" s="184">
        <f>B145+B146</f>
        <v>29</v>
      </c>
      <c r="C147" s="25">
        <f>C145+C146</f>
        <v>29</v>
      </c>
      <c r="D147" s="155"/>
      <c r="E147" s="155"/>
      <c r="F147" s="155"/>
      <c r="G147" s="155"/>
      <c r="H147" s="155"/>
      <c r="I147" s="157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</row>
    <row r="148" spans="1:22" x14ac:dyDescent="0.3">
      <c r="A148" s="72" t="s">
        <v>31</v>
      </c>
      <c r="B148" s="184">
        <f>SUM(D148:T148)+1</f>
        <v>1</v>
      </c>
      <c r="C148" s="25">
        <f>B148</f>
        <v>1</v>
      </c>
      <c r="D148" s="155"/>
      <c r="E148" s="155"/>
      <c r="F148" s="155"/>
      <c r="G148" s="155"/>
      <c r="H148" s="155"/>
      <c r="I148" s="157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>
        <v>1</v>
      </c>
      <c r="V148" s="155"/>
    </row>
    <row r="149" spans="1:22" ht="17" thickBot="1" x14ac:dyDescent="0.35">
      <c r="A149" s="76" t="s">
        <v>32</v>
      </c>
      <c r="B149" s="185">
        <f>SUM(D149:T149)+5</f>
        <v>5</v>
      </c>
      <c r="C149" s="26">
        <f>B149</f>
        <v>5</v>
      </c>
      <c r="D149" s="161"/>
      <c r="E149" s="161"/>
      <c r="F149" s="161"/>
      <c r="G149" s="161"/>
      <c r="H149" s="161"/>
      <c r="I149" s="163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>
        <v>5</v>
      </c>
      <c r="V149" s="161"/>
    </row>
    <row r="150" spans="1:22" ht="21.1" x14ac:dyDescent="0.35">
      <c r="A150" s="66" t="s">
        <v>305</v>
      </c>
      <c r="B150" s="180"/>
      <c r="C150" s="170"/>
      <c r="D150" s="167" t="s">
        <v>562</v>
      </c>
      <c r="E150" s="167" t="s">
        <v>541</v>
      </c>
      <c r="F150" s="167" t="s">
        <v>541</v>
      </c>
      <c r="G150" s="167" t="s">
        <v>541</v>
      </c>
      <c r="H150" s="167"/>
      <c r="I150" s="169"/>
      <c r="J150" s="167" t="s">
        <v>541</v>
      </c>
      <c r="K150" s="167" t="s">
        <v>541</v>
      </c>
      <c r="L150" s="167" t="s">
        <v>541</v>
      </c>
      <c r="M150" s="167" t="s">
        <v>541</v>
      </c>
      <c r="N150" s="167"/>
      <c r="O150" s="167" t="s">
        <v>541</v>
      </c>
      <c r="P150" s="167" t="s">
        <v>541</v>
      </c>
      <c r="Q150" s="167" t="s">
        <v>541</v>
      </c>
      <c r="R150" s="167" t="s">
        <v>541</v>
      </c>
      <c r="S150" s="167" t="s">
        <v>541</v>
      </c>
      <c r="T150" s="167"/>
      <c r="U150" s="167" t="s">
        <v>541</v>
      </c>
      <c r="V150" s="167" t="s">
        <v>541</v>
      </c>
    </row>
    <row r="151" spans="1:22" x14ac:dyDescent="0.3">
      <c r="A151" s="72" t="s">
        <v>28</v>
      </c>
      <c r="B151" s="184">
        <f>SUM(D151:T151)</f>
        <v>13</v>
      </c>
      <c r="C151" s="25">
        <f>B151+49</f>
        <v>62</v>
      </c>
      <c r="D151" s="155">
        <v>1</v>
      </c>
      <c r="E151" s="155">
        <v>1</v>
      </c>
      <c r="F151" s="155">
        <v>1</v>
      </c>
      <c r="G151" s="155">
        <v>1</v>
      </c>
      <c r="H151" s="155"/>
      <c r="I151" s="157"/>
      <c r="J151" s="155">
        <v>1</v>
      </c>
      <c r="K151" s="155">
        <v>1</v>
      </c>
      <c r="L151" s="155">
        <v>1</v>
      </c>
      <c r="M151" s="155">
        <v>1</v>
      </c>
      <c r="N151" s="155"/>
      <c r="O151" s="155">
        <v>1</v>
      </c>
      <c r="P151" s="155">
        <v>1</v>
      </c>
      <c r="Q151" s="155">
        <v>1</v>
      </c>
      <c r="R151" s="155">
        <v>1</v>
      </c>
      <c r="S151" s="155">
        <v>1</v>
      </c>
      <c r="T151" s="155"/>
      <c r="U151" s="155">
        <v>1</v>
      </c>
      <c r="V151" s="155">
        <v>1</v>
      </c>
    </row>
    <row r="152" spans="1:22" x14ac:dyDescent="0.3">
      <c r="A152" s="72" t="s">
        <v>29</v>
      </c>
      <c r="B152" s="184">
        <f>SUM(D152:T152)</f>
        <v>0</v>
      </c>
      <c r="C152" s="25">
        <f>SUM(D152:T152)+23</f>
        <v>23</v>
      </c>
      <c r="D152" s="155"/>
      <c r="E152" s="155"/>
      <c r="F152" s="155"/>
      <c r="G152" s="155"/>
      <c r="H152" s="155"/>
      <c r="I152" s="157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</row>
    <row r="153" spans="1:22" x14ac:dyDescent="0.3">
      <c r="A153" s="72" t="s">
        <v>30</v>
      </c>
      <c r="B153" s="184">
        <f>B151+B152</f>
        <v>13</v>
      </c>
      <c r="C153" s="25">
        <f>C151+C152</f>
        <v>85</v>
      </c>
      <c r="D153" s="155"/>
      <c r="E153" s="155"/>
      <c r="F153" s="155"/>
      <c r="G153" s="155"/>
      <c r="H153" s="155"/>
      <c r="I153" s="157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</row>
    <row r="154" spans="1:22" x14ac:dyDescent="0.3">
      <c r="A154" s="72" t="s">
        <v>31</v>
      </c>
      <c r="B154" s="184">
        <f>SUM(D154:T154)</f>
        <v>1</v>
      </c>
      <c r="C154" s="25">
        <f>B154+8</f>
        <v>9</v>
      </c>
      <c r="D154" s="155"/>
      <c r="E154" s="155"/>
      <c r="F154" s="155"/>
      <c r="G154" s="155"/>
      <c r="H154" s="155"/>
      <c r="I154" s="157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>
        <v>1</v>
      </c>
      <c r="T154" s="155"/>
      <c r="U154" s="155"/>
      <c r="V154" s="155"/>
    </row>
    <row r="155" spans="1:22" ht="17" thickBot="1" x14ac:dyDescent="0.35">
      <c r="A155" s="76" t="s">
        <v>32</v>
      </c>
      <c r="B155" s="185">
        <f>SUM(D155:T155)</f>
        <v>5</v>
      </c>
      <c r="C155" s="26">
        <f>B155+42</f>
        <v>47</v>
      </c>
      <c r="D155" s="161"/>
      <c r="E155" s="161"/>
      <c r="F155" s="161"/>
      <c r="G155" s="161"/>
      <c r="H155" s="161"/>
      <c r="I155" s="163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>
        <v>5</v>
      </c>
      <c r="T155" s="161"/>
      <c r="U155" s="161"/>
      <c r="V155" s="161"/>
    </row>
    <row r="156" spans="1:22" ht="21.1" x14ac:dyDescent="0.35">
      <c r="A156" s="48" t="s">
        <v>98</v>
      </c>
      <c r="B156" s="183"/>
      <c r="C156" s="166"/>
      <c r="D156" s="155"/>
      <c r="E156" s="155"/>
      <c r="F156" s="155" t="s">
        <v>542</v>
      </c>
      <c r="G156" s="155"/>
      <c r="H156" s="155" t="s">
        <v>542</v>
      </c>
      <c r="I156" s="157"/>
      <c r="J156" s="155"/>
      <c r="K156" s="155"/>
      <c r="L156" s="155"/>
      <c r="M156" s="155"/>
      <c r="N156" s="155"/>
      <c r="O156" s="167"/>
      <c r="P156" s="167"/>
      <c r="Q156" s="167"/>
      <c r="R156" s="167"/>
      <c r="S156" s="167"/>
      <c r="T156" s="167" t="s">
        <v>542</v>
      </c>
      <c r="U156" s="167"/>
      <c r="V156" s="167"/>
    </row>
    <row r="157" spans="1:22" x14ac:dyDescent="0.3">
      <c r="A157" s="80" t="s">
        <v>28</v>
      </c>
      <c r="B157" s="184">
        <f>SUM(D157:T157)+19</f>
        <v>22</v>
      </c>
      <c r="C157" s="25">
        <f>B157+34</f>
        <v>56</v>
      </c>
      <c r="D157" s="155"/>
      <c r="E157" s="155"/>
      <c r="F157" s="155">
        <v>1</v>
      </c>
      <c r="G157" s="155"/>
      <c r="H157" s="155">
        <v>1</v>
      </c>
      <c r="I157" s="157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>
        <v>1</v>
      </c>
      <c r="U157" s="155"/>
      <c r="V157" s="155"/>
    </row>
    <row r="158" spans="1:22" x14ac:dyDescent="0.3">
      <c r="A158" s="80" t="s">
        <v>29</v>
      </c>
      <c r="B158" s="184">
        <f>SUM(D158:T158)+7</f>
        <v>7</v>
      </c>
      <c r="C158" s="25">
        <f>SUM(D158:T158)+18</f>
        <v>18</v>
      </c>
      <c r="D158" s="155"/>
      <c r="E158" s="155"/>
      <c r="F158" s="155"/>
      <c r="G158" s="155"/>
      <c r="H158" s="155"/>
      <c r="I158" s="157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</row>
    <row r="159" spans="1:22" x14ac:dyDescent="0.3">
      <c r="A159" s="80" t="s">
        <v>30</v>
      </c>
      <c r="B159" s="184">
        <f>B157+B158</f>
        <v>29</v>
      </c>
      <c r="C159" s="25">
        <f>C157+C158</f>
        <v>74</v>
      </c>
      <c r="D159" s="155"/>
      <c r="E159" s="155"/>
      <c r="F159" s="155"/>
      <c r="G159" s="155"/>
      <c r="H159" s="155"/>
      <c r="I159" s="157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</row>
    <row r="160" spans="1:22" x14ac:dyDescent="0.3">
      <c r="A160" s="80" t="s">
        <v>31</v>
      </c>
      <c r="B160" s="184">
        <f>SUM(D160:T160)+2</f>
        <v>2</v>
      </c>
      <c r="C160" s="25">
        <f>B160+6</f>
        <v>8</v>
      </c>
      <c r="D160" s="155"/>
      <c r="E160" s="155"/>
      <c r="F160" s="155"/>
      <c r="G160" s="155"/>
      <c r="H160" s="155"/>
      <c r="I160" s="157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</row>
    <row r="161" spans="1:22" ht="17" thickBot="1" x14ac:dyDescent="0.35">
      <c r="A161" s="82" t="s">
        <v>32</v>
      </c>
      <c r="B161" s="185">
        <f>SUM(D161:T161)+10</f>
        <v>10</v>
      </c>
      <c r="C161" s="26">
        <f>B161+30</f>
        <v>40</v>
      </c>
      <c r="D161" s="161"/>
      <c r="E161" s="161"/>
      <c r="F161" s="161"/>
      <c r="G161" s="161"/>
      <c r="H161" s="161"/>
      <c r="I161" s="163"/>
      <c r="J161" s="161"/>
      <c r="K161" s="161"/>
      <c r="L161" s="161"/>
      <c r="M161" s="161"/>
      <c r="N161" s="161"/>
      <c r="O161" s="155"/>
      <c r="P161" s="155"/>
      <c r="Q161" s="155"/>
      <c r="R161" s="155"/>
      <c r="S161" s="155"/>
      <c r="T161" s="155"/>
      <c r="U161" s="155"/>
      <c r="V161" s="155"/>
    </row>
    <row r="162" spans="1:22" ht="21.1" x14ac:dyDescent="0.35">
      <c r="A162" s="66" t="s">
        <v>99</v>
      </c>
      <c r="B162" s="180"/>
      <c r="C162" s="170"/>
      <c r="D162" s="167"/>
      <c r="E162" s="167"/>
      <c r="F162" s="167"/>
      <c r="G162" s="167"/>
      <c r="H162" s="167" t="s">
        <v>541</v>
      </c>
      <c r="I162" s="169"/>
      <c r="J162" s="167"/>
      <c r="K162" s="167" t="s">
        <v>551</v>
      </c>
      <c r="L162" s="167" t="s">
        <v>551</v>
      </c>
      <c r="M162" s="167"/>
      <c r="N162" s="167" t="s">
        <v>541</v>
      </c>
      <c r="O162" s="167" t="s">
        <v>551</v>
      </c>
      <c r="P162" s="167" t="s">
        <v>595</v>
      </c>
      <c r="Q162" s="167" t="s">
        <v>551</v>
      </c>
      <c r="R162" s="167"/>
      <c r="S162" s="167"/>
      <c r="T162" s="167" t="s">
        <v>541</v>
      </c>
      <c r="U162" s="167"/>
      <c r="V162" s="167"/>
    </row>
    <row r="163" spans="1:22" x14ac:dyDescent="0.3">
      <c r="A163" s="72" t="s">
        <v>28</v>
      </c>
      <c r="B163" s="184">
        <f>SUM(D163:T163)+4</f>
        <v>7</v>
      </c>
      <c r="C163" s="25">
        <f>B163</f>
        <v>7</v>
      </c>
      <c r="D163" s="155"/>
      <c r="E163" s="155"/>
      <c r="F163" s="155"/>
      <c r="G163" s="155"/>
      <c r="H163" s="155">
        <v>1</v>
      </c>
      <c r="I163" s="157"/>
      <c r="J163" s="155"/>
      <c r="K163" s="155"/>
      <c r="L163" s="155"/>
      <c r="M163" s="155"/>
      <c r="N163" s="155">
        <v>1</v>
      </c>
      <c r="O163" s="155"/>
      <c r="P163" s="155"/>
      <c r="Q163" s="155"/>
      <c r="R163" s="155"/>
      <c r="S163" s="155"/>
      <c r="T163" s="155">
        <v>1</v>
      </c>
      <c r="U163" s="155"/>
      <c r="V163" s="155"/>
    </row>
    <row r="164" spans="1:22" x14ac:dyDescent="0.3">
      <c r="A164" s="72" t="s">
        <v>29</v>
      </c>
      <c r="B164" s="184">
        <f>SUM(D164:T164)+1</f>
        <v>6</v>
      </c>
      <c r="C164" s="25">
        <f>B163</f>
        <v>7</v>
      </c>
      <c r="D164" s="155"/>
      <c r="E164" s="155"/>
      <c r="F164" s="155"/>
      <c r="G164" s="155"/>
      <c r="H164" s="155"/>
      <c r="I164" s="157"/>
      <c r="J164" s="155"/>
      <c r="K164" s="155">
        <v>1</v>
      </c>
      <c r="L164" s="155">
        <v>1</v>
      </c>
      <c r="M164" s="155"/>
      <c r="N164" s="155"/>
      <c r="O164" s="155">
        <v>1</v>
      </c>
      <c r="P164" s="155">
        <v>1</v>
      </c>
      <c r="Q164" s="155">
        <v>1</v>
      </c>
      <c r="R164" s="155"/>
      <c r="S164" s="155"/>
      <c r="T164" s="155"/>
      <c r="U164" s="155"/>
      <c r="V164" s="155"/>
    </row>
    <row r="165" spans="1:22" x14ac:dyDescent="0.3">
      <c r="A165" s="72" t="s">
        <v>30</v>
      </c>
      <c r="B165" s="184">
        <f>B163+B164</f>
        <v>13</v>
      </c>
      <c r="C165" s="25">
        <f>C163+C164</f>
        <v>14</v>
      </c>
      <c r="D165" s="155"/>
      <c r="E165" s="155"/>
      <c r="F165" s="155"/>
      <c r="G165" s="155"/>
      <c r="H165" s="155"/>
      <c r="I165" s="157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</row>
    <row r="166" spans="1:22" x14ac:dyDescent="0.3">
      <c r="A166" s="72" t="s">
        <v>31</v>
      </c>
      <c r="B166" s="184">
        <f>SUM(D166:T166)+2</f>
        <v>3</v>
      </c>
      <c r="C166" s="25">
        <f>B166</f>
        <v>3</v>
      </c>
      <c r="D166" s="155"/>
      <c r="E166" s="155"/>
      <c r="F166" s="155"/>
      <c r="G166" s="155"/>
      <c r="H166" s="155"/>
      <c r="I166" s="157"/>
      <c r="J166" s="155"/>
      <c r="K166" s="155"/>
      <c r="L166" s="155"/>
      <c r="M166" s="155"/>
      <c r="N166" s="155">
        <v>1</v>
      </c>
      <c r="O166" s="155"/>
      <c r="P166" s="155"/>
      <c r="Q166" s="155"/>
      <c r="R166" s="155"/>
      <c r="S166" s="155"/>
      <c r="T166" s="155"/>
      <c r="U166" s="155"/>
      <c r="V166" s="155"/>
    </row>
    <row r="167" spans="1:22" ht="17" thickBot="1" x14ac:dyDescent="0.35">
      <c r="A167" s="76" t="s">
        <v>32</v>
      </c>
      <c r="B167" s="185">
        <f>SUM(D167:T167)+10</f>
        <v>15</v>
      </c>
      <c r="C167" s="26">
        <f>B167</f>
        <v>15</v>
      </c>
      <c r="D167" s="161"/>
      <c r="E167" s="161"/>
      <c r="F167" s="161"/>
      <c r="G167" s="161"/>
      <c r="H167" s="161"/>
      <c r="I167" s="163"/>
      <c r="J167" s="161"/>
      <c r="K167" s="161"/>
      <c r="L167" s="161"/>
      <c r="M167" s="161"/>
      <c r="N167" s="161">
        <v>5</v>
      </c>
      <c r="O167" s="161"/>
      <c r="P167" s="161"/>
      <c r="Q167" s="161"/>
      <c r="R167" s="161"/>
      <c r="S167" s="161"/>
      <c r="T167" s="161"/>
      <c r="U167" s="161"/>
      <c r="V167" s="161"/>
    </row>
    <row r="168" spans="1:22" ht="21.1" x14ac:dyDescent="0.35">
      <c r="A168" s="48" t="s">
        <v>100</v>
      </c>
      <c r="B168" s="183"/>
      <c r="C168" s="166"/>
      <c r="D168" s="155" t="s">
        <v>543</v>
      </c>
      <c r="E168" s="155" t="s">
        <v>642</v>
      </c>
      <c r="F168" s="155" t="s">
        <v>543</v>
      </c>
      <c r="G168" s="155"/>
      <c r="H168" s="155" t="s">
        <v>543</v>
      </c>
      <c r="I168" s="157"/>
      <c r="J168" s="155" t="s">
        <v>543</v>
      </c>
      <c r="K168" s="155">
        <v>2</v>
      </c>
      <c r="L168" s="155" t="s">
        <v>543</v>
      </c>
      <c r="M168" s="155"/>
      <c r="N168" s="155" t="s">
        <v>543</v>
      </c>
      <c r="O168" s="167" t="s">
        <v>543</v>
      </c>
      <c r="P168" s="167" t="s">
        <v>543</v>
      </c>
      <c r="Q168" s="167" t="s">
        <v>543</v>
      </c>
      <c r="R168" s="167" t="s">
        <v>543</v>
      </c>
      <c r="S168" s="167" t="s">
        <v>543</v>
      </c>
      <c r="T168" s="167" t="s">
        <v>551</v>
      </c>
      <c r="U168" s="167" t="s">
        <v>543</v>
      </c>
      <c r="V168" s="167" t="s">
        <v>543</v>
      </c>
    </row>
    <row r="169" spans="1:22" x14ac:dyDescent="0.3">
      <c r="A169" s="80" t="s">
        <v>28</v>
      </c>
      <c r="B169" s="184">
        <f>SUM(D169:T169)+15</f>
        <v>28</v>
      </c>
      <c r="C169" s="25">
        <f>B169+71</f>
        <v>99</v>
      </c>
      <c r="D169" s="155">
        <v>1</v>
      </c>
      <c r="E169" s="155">
        <v>1</v>
      </c>
      <c r="F169" s="155">
        <v>1</v>
      </c>
      <c r="G169" s="155"/>
      <c r="H169" s="155">
        <v>1</v>
      </c>
      <c r="I169" s="157"/>
      <c r="J169" s="155">
        <v>1</v>
      </c>
      <c r="K169" s="155">
        <v>1</v>
      </c>
      <c r="L169" s="155">
        <v>1</v>
      </c>
      <c r="M169" s="155"/>
      <c r="N169" s="155">
        <v>1</v>
      </c>
      <c r="O169" s="155">
        <v>1</v>
      </c>
      <c r="P169" s="155">
        <v>1</v>
      </c>
      <c r="Q169" s="155">
        <v>1</v>
      </c>
      <c r="R169" s="155">
        <v>1</v>
      </c>
      <c r="S169" s="155">
        <v>1</v>
      </c>
      <c r="T169" s="155"/>
      <c r="U169" s="155">
        <v>1</v>
      </c>
      <c r="V169" s="155">
        <v>1</v>
      </c>
    </row>
    <row r="170" spans="1:22" x14ac:dyDescent="0.3">
      <c r="A170" s="80" t="s">
        <v>29</v>
      </c>
      <c r="B170" s="184">
        <f>SUM(D170:T170)+3</f>
        <v>4</v>
      </c>
      <c r="C170" s="25">
        <f>SUM(D170:T170)+12</f>
        <v>13</v>
      </c>
      <c r="D170" s="155"/>
      <c r="E170" s="155"/>
      <c r="F170" s="155"/>
      <c r="G170" s="155"/>
      <c r="H170" s="155"/>
      <c r="I170" s="157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>
        <v>1</v>
      </c>
      <c r="U170" s="155"/>
      <c r="V170" s="155"/>
    </row>
    <row r="171" spans="1:22" x14ac:dyDescent="0.3">
      <c r="A171" s="80" t="s">
        <v>30</v>
      </c>
      <c r="B171" s="184">
        <f>B169+B170</f>
        <v>32</v>
      </c>
      <c r="C171" s="25">
        <f>C169+C170</f>
        <v>112</v>
      </c>
      <c r="D171" s="155"/>
      <c r="E171" s="155"/>
      <c r="F171" s="155"/>
      <c r="G171" s="155"/>
      <c r="H171" s="155"/>
      <c r="I171" s="157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</row>
    <row r="172" spans="1:22" x14ac:dyDescent="0.3">
      <c r="A172" s="80" t="s">
        <v>31</v>
      </c>
      <c r="B172" s="184">
        <f>SUM(D172:T172)+14</f>
        <v>23</v>
      </c>
      <c r="C172" s="25">
        <f>B172+42</f>
        <v>65</v>
      </c>
      <c r="D172" s="155">
        <v>1</v>
      </c>
      <c r="E172" s="155">
        <v>1</v>
      </c>
      <c r="F172" s="155"/>
      <c r="G172" s="155"/>
      <c r="H172" s="155"/>
      <c r="I172" s="157"/>
      <c r="J172" s="155">
        <v>1</v>
      </c>
      <c r="K172" s="155"/>
      <c r="L172" s="155">
        <v>2</v>
      </c>
      <c r="M172" s="155"/>
      <c r="N172" s="155"/>
      <c r="O172" s="155">
        <v>1</v>
      </c>
      <c r="P172" s="155">
        <v>1</v>
      </c>
      <c r="Q172" s="155"/>
      <c r="R172" s="155">
        <v>1</v>
      </c>
      <c r="S172" s="155">
        <v>1</v>
      </c>
      <c r="T172" s="155"/>
      <c r="U172" s="155"/>
      <c r="V172" s="155"/>
    </row>
    <row r="173" spans="1:22" ht="17" thickBot="1" x14ac:dyDescent="0.35">
      <c r="A173" s="82" t="s">
        <v>32</v>
      </c>
      <c r="B173" s="185">
        <f>SUM(D173:T173)+70</f>
        <v>115</v>
      </c>
      <c r="C173" s="26">
        <f>B173+210</f>
        <v>325</v>
      </c>
      <c r="D173" s="161">
        <v>5</v>
      </c>
      <c r="E173" s="161">
        <v>5</v>
      </c>
      <c r="F173" s="161"/>
      <c r="G173" s="161"/>
      <c r="H173" s="161"/>
      <c r="I173" s="163"/>
      <c r="J173" s="161">
        <v>5</v>
      </c>
      <c r="K173" s="161"/>
      <c r="L173" s="161">
        <v>10</v>
      </c>
      <c r="M173" s="161"/>
      <c r="N173" s="161"/>
      <c r="O173" s="161">
        <v>5</v>
      </c>
      <c r="P173" s="161">
        <v>5</v>
      </c>
      <c r="Q173" s="161"/>
      <c r="R173" s="161">
        <v>5</v>
      </c>
      <c r="S173" s="161">
        <v>5</v>
      </c>
      <c r="T173" s="161"/>
      <c r="U173" s="161"/>
      <c r="V173" s="161"/>
    </row>
    <row r="174" spans="1:22" ht="21.1" x14ac:dyDescent="0.35">
      <c r="A174" s="66" t="s">
        <v>101</v>
      </c>
      <c r="B174" s="180"/>
      <c r="C174" s="170"/>
      <c r="D174" s="167"/>
      <c r="E174" s="167"/>
      <c r="F174" s="167"/>
      <c r="G174" s="167" t="s">
        <v>543</v>
      </c>
      <c r="H174" s="167"/>
      <c r="I174" s="169"/>
      <c r="J174" s="167"/>
      <c r="K174" s="167"/>
      <c r="L174" s="167"/>
      <c r="M174" s="167" t="s">
        <v>543</v>
      </c>
      <c r="N174" s="167"/>
      <c r="O174" s="167"/>
      <c r="P174" s="167"/>
      <c r="Q174" s="167" t="s">
        <v>551</v>
      </c>
      <c r="R174" s="167" t="s">
        <v>551</v>
      </c>
      <c r="S174" s="167" t="s">
        <v>551</v>
      </c>
      <c r="T174" s="167"/>
      <c r="U174" s="167" t="s">
        <v>551</v>
      </c>
      <c r="V174" s="167" t="s">
        <v>551</v>
      </c>
    </row>
    <row r="175" spans="1:22" x14ac:dyDescent="0.3">
      <c r="A175" s="72" t="s">
        <v>28</v>
      </c>
      <c r="B175" s="184">
        <f>SUM(D175:T175)+1</f>
        <v>3</v>
      </c>
      <c r="C175" s="25">
        <f>B175</f>
        <v>3</v>
      </c>
      <c r="D175" s="155"/>
      <c r="E175" s="155"/>
      <c r="F175" s="155"/>
      <c r="G175" s="155">
        <v>1</v>
      </c>
      <c r="H175" s="155"/>
      <c r="I175" s="157"/>
      <c r="J175" s="155"/>
      <c r="K175" s="155"/>
      <c r="L175" s="155"/>
      <c r="M175" s="155">
        <v>1</v>
      </c>
      <c r="N175" s="155"/>
      <c r="O175" s="155"/>
      <c r="P175" s="155"/>
      <c r="Q175" s="155"/>
      <c r="R175" s="155"/>
      <c r="S175" s="155"/>
      <c r="T175" s="155"/>
      <c r="U175" s="155"/>
      <c r="V175" s="155"/>
    </row>
    <row r="176" spans="1:22" x14ac:dyDescent="0.3">
      <c r="A176" s="72" t="s">
        <v>29</v>
      </c>
      <c r="B176" s="184">
        <f>SUM(D176:T176)+9</f>
        <v>12</v>
      </c>
      <c r="C176" s="25">
        <f>B176</f>
        <v>12</v>
      </c>
      <c r="D176" s="155"/>
      <c r="E176" s="155"/>
      <c r="F176" s="155"/>
      <c r="G176" s="155"/>
      <c r="H176" s="155"/>
      <c r="I176" s="157"/>
      <c r="J176" s="155"/>
      <c r="K176" s="155"/>
      <c r="L176" s="155"/>
      <c r="M176" s="155"/>
      <c r="N176" s="155"/>
      <c r="O176" s="155"/>
      <c r="P176" s="155"/>
      <c r="Q176" s="155">
        <v>1</v>
      </c>
      <c r="R176" s="155">
        <v>1</v>
      </c>
      <c r="S176" s="155">
        <v>1</v>
      </c>
      <c r="T176" s="155"/>
      <c r="U176" s="155">
        <v>1</v>
      </c>
      <c r="V176" s="155">
        <v>1</v>
      </c>
    </row>
    <row r="177" spans="1:22" x14ac:dyDescent="0.3">
      <c r="A177" s="72" t="s">
        <v>30</v>
      </c>
      <c r="B177" s="184">
        <f>B175+B176</f>
        <v>15</v>
      </c>
      <c r="C177" s="25">
        <f>C175+C176</f>
        <v>15</v>
      </c>
      <c r="D177" s="155"/>
      <c r="E177" s="155"/>
      <c r="F177" s="155"/>
      <c r="G177" s="155"/>
      <c r="H177" s="155"/>
      <c r="I177" s="157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</row>
    <row r="178" spans="1:22" x14ac:dyDescent="0.3">
      <c r="A178" s="72" t="s">
        <v>31</v>
      </c>
      <c r="B178" s="184">
        <f>SUM(D178:T178)+3</f>
        <v>3</v>
      </c>
      <c r="C178" s="25">
        <f>B178</f>
        <v>3</v>
      </c>
      <c r="D178" s="155"/>
      <c r="E178" s="155"/>
      <c r="F178" s="155"/>
      <c r="G178" s="155"/>
      <c r="H178" s="155"/>
      <c r="I178" s="157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</row>
    <row r="179" spans="1:22" ht="17" thickBot="1" x14ac:dyDescent="0.35">
      <c r="A179" s="76" t="s">
        <v>32</v>
      </c>
      <c r="B179" s="185">
        <f>SUM(D179:T179)+15</f>
        <v>15</v>
      </c>
      <c r="C179" s="26">
        <f>B179</f>
        <v>15</v>
      </c>
      <c r="D179" s="161"/>
      <c r="E179" s="161"/>
      <c r="F179" s="161"/>
      <c r="G179" s="161"/>
      <c r="H179" s="161"/>
      <c r="I179" s="163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</row>
    <row r="180" spans="1:22" ht="21.1" x14ac:dyDescent="0.35">
      <c r="A180" s="66" t="s">
        <v>443</v>
      </c>
      <c r="B180" s="180"/>
      <c r="C180" s="170"/>
      <c r="D180" s="167"/>
      <c r="E180" s="167"/>
      <c r="F180" s="167"/>
      <c r="G180" s="167"/>
      <c r="H180" s="167"/>
      <c r="I180" s="169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</row>
    <row r="181" spans="1:22" x14ac:dyDescent="0.3">
      <c r="A181" s="72" t="s">
        <v>28</v>
      </c>
      <c r="B181" s="184">
        <f>SUM(D181:T181)</f>
        <v>0</v>
      </c>
      <c r="C181" s="25">
        <f>B181+2</f>
        <v>2</v>
      </c>
      <c r="D181" s="155"/>
      <c r="E181" s="155"/>
      <c r="F181" s="155"/>
      <c r="G181" s="155"/>
      <c r="H181" s="155"/>
      <c r="I181" s="157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</row>
    <row r="182" spans="1:22" x14ac:dyDescent="0.3">
      <c r="A182" s="72" t="s">
        <v>29</v>
      </c>
      <c r="B182" s="184">
        <f>SUM(D182:T182)</f>
        <v>0</v>
      </c>
      <c r="C182" s="25">
        <f>B182+12</f>
        <v>12</v>
      </c>
      <c r="D182" s="155"/>
      <c r="E182" s="155"/>
      <c r="F182" s="155"/>
      <c r="G182" s="155"/>
      <c r="H182" s="155"/>
      <c r="I182" s="157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</row>
    <row r="183" spans="1:22" x14ac:dyDescent="0.3">
      <c r="A183" s="72" t="s">
        <v>30</v>
      </c>
      <c r="B183" s="184">
        <f>B181+B182</f>
        <v>0</v>
      </c>
      <c r="C183" s="25">
        <f>C181+C182</f>
        <v>14</v>
      </c>
      <c r="D183" s="155"/>
      <c r="E183" s="155"/>
      <c r="F183" s="155"/>
      <c r="G183" s="155"/>
      <c r="H183" s="155"/>
      <c r="I183" s="157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</row>
    <row r="184" spans="1:22" x14ac:dyDescent="0.3">
      <c r="A184" s="72" t="s">
        <v>31</v>
      </c>
      <c r="B184" s="184">
        <f>SUM(D184:T184)</f>
        <v>0</v>
      </c>
      <c r="C184" s="25">
        <f>B184</f>
        <v>0</v>
      </c>
      <c r="D184" s="155"/>
      <c r="E184" s="155"/>
      <c r="F184" s="155"/>
      <c r="G184" s="155"/>
      <c r="H184" s="155"/>
      <c r="I184" s="157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</row>
    <row r="185" spans="1:22" ht="17" thickBot="1" x14ac:dyDescent="0.35">
      <c r="A185" s="76" t="s">
        <v>32</v>
      </c>
      <c r="B185" s="185">
        <f>SUM(D185:T185)</f>
        <v>0</v>
      </c>
      <c r="C185" s="26">
        <f>B185</f>
        <v>0</v>
      </c>
      <c r="D185" s="161"/>
      <c r="E185" s="161"/>
      <c r="F185" s="161"/>
      <c r="G185" s="161"/>
      <c r="H185" s="161"/>
      <c r="I185" s="163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</row>
    <row r="186" spans="1:22" ht="21.1" x14ac:dyDescent="0.35">
      <c r="A186" s="66" t="s">
        <v>334</v>
      </c>
      <c r="B186" s="180"/>
      <c r="C186" s="170"/>
      <c r="D186" s="167" t="s">
        <v>556</v>
      </c>
      <c r="E186" s="167" t="s">
        <v>551</v>
      </c>
      <c r="F186" s="167" t="s">
        <v>551</v>
      </c>
      <c r="G186" s="167" t="s">
        <v>551</v>
      </c>
      <c r="H186" s="167" t="s">
        <v>551</v>
      </c>
      <c r="I186" s="169"/>
      <c r="J186" s="167" t="s">
        <v>551</v>
      </c>
      <c r="K186" s="167" t="s">
        <v>621</v>
      </c>
      <c r="L186" s="167" t="s">
        <v>551</v>
      </c>
      <c r="M186" s="167" t="s">
        <v>551</v>
      </c>
      <c r="N186" s="167" t="s">
        <v>551</v>
      </c>
      <c r="O186" s="167" t="s">
        <v>551</v>
      </c>
      <c r="P186" s="167" t="s">
        <v>551</v>
      </c>
      <c r="Q186" s="167"/>
      <c r="R186" s="167"/>
      <c r="S186" s="167"/>
      <c r="T186" s="167" t="s">
        <v>543</v>
      </c>
      <c r="U186" s="167"/>
      <c r="V186" s="167"/>
    </row>
    <row r="187" spans="1:22" x14ac:dyDescent="0.3">
      <c r="A187" s="72" t="s">
        <v>28</v>
      </c>
      <c r="B187" s="184">
        <f>SUM(D187:T187)</f>
        <v>1</v>
      </c>
      <c r="C187" s="25">
        <f>B187+1</f>
        <v>2</v>
      </c>
      <c r="D187" s="155"/>
      <c r="E187" s="155"/>
      <c r="F187" s="155"/>
      <c r="G187" s="155"/>
      <c r="H187" s="155"/>
      <c r="I187" s="157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>
        <v>1</v>
      </c>
      <c r="U187" s="155"/>
      <c r="V187" s="155"/>
    </row>
    <row r="188" spans="1:22" x14ac:dyDescent="0.3">
      <c r="A188" s="72" t="s">
        <v>29</v>
      </c>
      <c r="B188" s="184">
        <f>SUM(D188:T188)</f>
        <v>11</v>
      </c>
      <c r="C188" s="25">
        <f>B188+5</f>
        <v>16</v>
      </c>
      <c r="D188" s="155">
        <v>1</v>
      </c>
      <c r="E188" s="155">
        <v>1</v>
      </c>
      <c r="F188" s="155">
        <v>1</v>
      </c>
      <c r="G188" s="155">
        <v>1</v>
      </c>
      <c r="H188" s="155">
        <v>1</v>
      </c>
      <c r="I188" s="157"/>
      <c r="J188" s="155">
        <v>1</v>
      </c>
      <c r="K188" s="155"/>
      <c r="L188" s="155">
        <v>1</v>
      </c>
      <c r="M188" s="155">
        <v>1</v>
      </c>
      <c r="N188" s="155">
        <v>1</v>
      </c>
      <c r="O188" s="155">
        <v>1</v>
      </c>
      <c r="P188" s="155">
        <v>1</v>
      </c>
      <c r="Q188" s="155"/>
      <c r="R188" s="155"/>
      <c r="S188" s="155"/>
      <c r="T188" s="155"/>
      <c r="U188" s="155"/>
      <c r="V188" s="155"/>
    </row>
    <row r="189" spans="1:22" x14ac:dyDescent="0.3">
      <c r="A189" s="72" t="s">
        <v>30</v>
      </c>
      <c r="B189" s="184">
        <f>B187+B188</f>
        <v>12</v>
      </c>
      <c r="C189" s="25">
        <f>C187+C188</f>
        <v>18</v>
      </c>
      <c r="D189" s="155"/>
      <c r="E189" s="155"/>
      <c r="F189" s="155"/>
      <c r="G189" s="155"/>
      <c r="H189" s="155"/>
      <c r="I189" s="157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</row>
    <row r="190" spans="1:22" x14ac:dyDescent="0.3">
      <c r="A190" s="72" t="s">
        <v>31</v>
      </c>
      <c r="B190" s="184">
        <f>SUM(D190:T190)</f>
        <v>2</v>
      </c>
      <c r="C190" s="25">
        <f>B190</f>
        <v>2</v>
      </c>
      <c r="D190" s="155"/>
      <c r="E190" s="155"/>
      <c r="F190" s="155"/>
      <c r="G190" s="155"/>
      <c r="H190" s="155"/>
      <c r="I190" s="157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>
        <v>2</v>
      </c>
      <c r="U190" s="155"/>
      <c r="V190" s="155"/>
    </row>
    <row r="191" spans="1:22" ht="17" thickBot="1" x14ac:dyDescent="0.35">
      <c r="A191" s="76" t="s">
        <v>32</v>
      </c>
      <c r="B191" s="185">
        <f>SUM(D191:T191)</f>
        <v>10</v>
      </c>
      <c r="C191" s="26">
        <f>B191</f>
        <v>10</v>
      </c>
      <c r="D191" s="161"/>
      <c r="E191" s="161"/>
      <c r="F191" s="161"/>
      <c r="G191" s="161"/>
      <c r="H191" s="161"/>
      <c r="I191" s="163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>
        <v>10</v>
      </c>
      <c r="U191" s="161"/>
      <c r="V191" s="161"/>
    </row>
    <row r="192" spans="1:22" ht="21.1" x14ac:dyDescent="0.35">
      <c r="A192" s="48" t="s">
        <v>444</v>
      </c>
      <c r="B192" s="183"/>
      <c r="C192" s="166"/>
      <c r="D192" s="172" t="s">
        <v>600</v>
      </c>
      <c r="E192" s="155" t="s">
        <v>604</v>
      </c>
      <c r="F192" s="155">
        <v>5</v>
      </c>
      <c r="G192" s="155" t="s">
        <v>604</v>
      </c>
      <c r="H192" s="155"/>
      <c r="I192" s="157"/>
      <c r="J192" s="155" t="s">
        <v>604</v>
      </c>
      <c r="K192" s="155" t="s">
        <v>604</v>
      </c>
      <c r="L192" s="155" t="s">
        <v>604</v>
      </c>
      <c r="M192" s="155">
        <v>5</v>
      </c>
      <c r="N192" s="155">
        <v>5</v>
      </c>
      <c r="O192" s="167" t="s">
        <v>604</v>
      </c>
      <c r="P192" s="167"/>
      <c r="Q192" s="167"/>
      <c r="R192" s="167">
        <v>5</v>
      </c>
      <c r="S192" s="167">
        <v>5</v>
      </c>
      <c r="T192" s="167" t="s">
        <v>685</v>
      </c>
      <c r="U192" s="167" t="s">
        <v>604</v>
      </c>
      <c r="V192" s="167" t="s">
        <v>604</v>
      </c>
    </row>
    <row r="193" spans="1:22" x14ac:dyDescent="0.3">
      <c r="A193" s="80" t="s">
        <v>28</v>
      </c>
      <c r="B193" s="184">
        <f>SUM(D193:T193)</f>
        <v>13</v>
      </c>
      <c r="C193" s="25">
        <f>B193</f>
        <v>13</v>
      </c>
      <c r="D193" s="155">
        <v>1</v>
      </c>
      <c r="E193" s="155">
        <v>1</v>
      </c>
      <c r="F193" s="155">
        <v>1</v>
      </c>
      <c r="G193" s="155">
        <v>1</v>
      </c>
      <c r="H193" s="155"/>
      <c r="I193" s="157"/>
      <c r="J193" s="155">
        <v>1</v>
      </c>
      <c r="K193" s="155">
        <v>1</v>
      </c>
      <c r="L193" s="155">
        <v>1</v>
      </c>
      <c r="M193" s="155">
        <v>1</v>
      </c>
      <c r="N193" s="155">
        <v>1</v>
      </c>
      <c r="O193" s="155">
        <v>1</v>
      </c>
      <c r="P193" s="155"/>
      <c r="Q193" s="155"/>
      <c r="R193" s="155">
        <v>1</v>
      </c>
      <c r="S193" s="155">
        <v>1</v>
      </c>
      <c r="T193" s="155">
        <v>1</v>
      </c>
      <c r="U193" s="155">
        <v>1</v>
      </c>
      <c r="V193" s="155">
        <v>1</v>
      </c>
    </row>
    <row r="194" spans="1:22" x14ac:dyDescent="0.3">
      <c r="A194" s="80" t="s">
        <v>29</v>
      </c>
      <c r="B194" s="184">
        <f>SUM(D194:T194)</f>
        <v>0</v>
      </c>
      <c r="C194" s="25">
        <f>SUM(D194:T194)</f>
        <v>0</v>
      </c>
      <c r="D194" s="155"/>
      <c r="E194" s="155"/>
      <c r="F194" s="155"/>
      <c r="G194" s="155"/>
      <c r="H194" s="155"/>
      <c r="I194" s="157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</row>
    <row r="195" spans="1:22" x14ac:dyDescent="0.3">
      <c r="A195" s="80" t="s">
        <v>30</v>
      </c>
      <c r="B195" s="184">
        <f>B193+B194</f>
        <v>13</v>
      </c>
      <c r="C195" s="25">
        <f>C193+C194</f>
        <v>13</v>
      </c>
      <c r="D195" s="155"/>
      <c r="E195" s="155"/>
      <c r="F195" s="155"/>
      <c r="G195" s="155"/>
      <c r="H195" s="155"/>
      <c r="I195" s="157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</row>
    <row r="196" spans="1:22" x14ac:dyDescent="0.3">
      <c r="A196" s="80" t="s">
        <v>31</v>
      </c>
      <c r="B196" s="184">
        <f>SUM(D196:T196)</f>
        <v>1</v>
      </c>
      <c r="C196" s="25">
        <f>B196</f>
        <v>1</v>
      </c>
      <c r="D196" s="155"/>
      <c r="E196" s="155"/>
      <c r="F196" s="155"/>
      <c r="G196" s="155"/>
      <c r="H196" s="155"/>
      <c r="I196" s="157"/>
      <c r="J196" s="155"/>
      <c r="K196" s="155">
        <v>1</v>
      </c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</row>
    <row r="197" spans="1:22" ht="17" thickBot="1" x14ac:dyDescent="0.35">
      <c r="A197" s="82" t="s">
        <v>32</v>
      </c>
      <c r="B197" s="185">
        <f>SUM(D197:T197)</f>
        <v>7</v>
      </c>
      <c r="C197" s="26">
        <f>B197</f>
        <v>7</v>
      </c>
      <c r="D197" s="161"/>
      <c r="E197" s="161"/>
      <c r="F197" s="161"/>
      <c r="G197" s="161"/>
      <c r="H197" s="161"/>
      <c r="I197" s="163"/>
      <c r="J197" s="161"/>
      <c r="K197" s="161">
        <v>7</v>
      </c>
      <c r="L197" s="161"/>
      <c r="M197" s="161"/>
      <c r="N197" s="161"/>
      <c r="O197" s="155"/>
      <c r="P197" s="155"/>
      <c r="Q197" s="155"/>
      <c r="R197" s="155"/>
      <c r="S197" s="155"/>
      <c r="T197" s="155"/>
      <c r="U197" s="155"/>
      <c r="V197" s="155"/>
    </row>
    <row r="198" spans="1:22" ht="21.1" x14ac:dyDescent="0.35">
      <c r="A198" s="48" t="s">
        <v>603</v>
      </c>
      <c r="B198" s="183"/>
      <c r="C198" s="166"/>
      <c r="D198" s="155" t="s">
        <v>556</v>
      </c>
      <c r="E198" s="155"/>
      <c r="F198" s="155"/>
      <c r="G198" s="155"/>
      <c r="H198" s="155"/>
      <c r="I198" s="157"/>
      <c r="J198" s="155"/>
      <c r="K198" s="155"/>
      <c r="L198" s="155"/>
      <c r="M198" s="155"/>
      <c r="N198" s="155"/>
      <c r="O198" s="167"/>
      <c r="P198" s="167"/>
      <c r="Q198" s="167"/>
      <c r="R198" s="167"/>
      <c r="S198" s="167"/>
      <c r="T198" s="167"/>
      <c r="U198" s="167"/>
      <c r="V198" s="167"/>
    </row>
    <row r="199" spans="1:22" x14ac:dyDescent="0.3">
      <c r="A199" s="80" t="s">
        <v>28</v>
      </c>
      <c r="B199" s="184">
        <f>SUM(D199:T199)</f>
        <v>0</v>
      </c>
      <c r="C199" s="25">
        <f>B199</f>
        <v>0</v>
      </c>
      <c r="D199" s="155"/>
      <c r="E199" s="155"/>
      <c r="F199" s="155"/>
      <c r="G199" s="155"/>
      <c r="H199" s="155"/>
      <c r="I199" s="157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</row>
    <row r="200" spans="1:22" x14ac:dyDescent="0.3">
      <c r="A200" s="80" t="s">
        <v>29</v>
      </c>
      <c r="B200" s="184">
        <f>SUM(D200:T200)</f>
        <v>1</v>
      </c>
      <c r="C200" s="25">
        <f>B200+5</f>
        <v>6</v>
      </c>
      <c r="D200" s="155">
        <v>1</v>
      </c>
      <c r="E200" s="155"/>
      <c r="F200" s="155"/>
      <c r="G200" s="155"/>
      <c r="H200" s="155"/>
      <c r="I200" s="157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</row>
    <row r="201" spans="1:22" x14ac:dyDescent="0.3">
      <c r="A201" s="80" t="s">
        <v>30</v>
      </c>
      <c r="B201" s="184">
        <f>B199+B200</f>
        <v>1</v>
      </c>
      <c r="C201" s="25">
        <f>C199+C200</f>
        <v>6</v>
      </c>
      <c r="D201" s="155"/>
      <c r="E201" s="155"/>
      <c r="F201" s="155"/>
      <c r="G201" s="155"/>
      <c r="H201" s="155"/>
      <c r="I201" s="157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</row>
    <row r="202" spans="1:22" x14ac:dyDescent="0.3">
      <c r="A202" s="80" t="s">
        <v>31</v>
      </c>
      <c r="B202" s="184">
        <f>SUM(D202:T202)</f>
        <v>0</v>
      </c>
      <c r="C202" s="25">
        <f>B202</f>
        <v>0</v>
      </c>
      <c r="D202" s="155"/>
      <c r="E202" s="155"/>
      <c r="F202" s="155"/>
      <c r="G202" s="155"/>
      <c r="H202" s="155"/>
      <c r="I202" s="157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</row>
    <row r="203" spans="1:22" ht="17" thickBot="1" x14ac:dyDescent="0.35">
      <c r="A203" s="82" t="s">
        <v>32</v>
      </c>
      <c r="B203" s="185">
        <f>SUM(D203:T203)</f>
        <v>0</v>
      </c>
      <c r="C203" s="26">
        <f>B203</f>
        <v>0</v>
      </c>
      <c r="D203" s="161"/>
      <c r="E203" s="161"/>
      <c r="F203" s="161"/>
      <c r="G203" s="161"/>
      <c r="H203" s="161"/>
      <c r="I203" s="163"/>
      <c r="J203" s="161"/>
      <c r="K203" s="161"/>
      <c r="L203" s="161"/>
      <c r="M203" s="161"/>
      <c r="N203" s="161"/>
      <c r="O203" s="155"/>
      <c r="P203" s="155"/>
      <c r="Q203" s="155"/>
      <c r="R203" s="155"/>
      <c r="S203" s="155"/>
      <c r="T203" s="155"/>
      <c r="U203" s="155"/>
      <c r="V203" s="155"/>
    </row>
    <row r="204" spans="1:22" ht="21.1" x14ac:dyDescent="0.35">
      <c r="A204" s="48" t="s">
        <v>102</v>
      </c>
      <c r="B204" s="183"/>
      <c r="C204" s="166"/>
      <c r="D204" s="172"/>
      <c r="E204" s="155"/>
      <c r="F204" s="155"/>
      <c r="G204" s="155"/>
      <c r="H204" s="155"/>
      <c r="I204" s="157"/>
      <c r="J204" s="155"/>
      <c r="K204" s="155"/>
      <c r="L204" s="155"/>
      <c r="M204" s="155"/>
      <c r="N204" s="155"/>
      <c r="O204" s="167"/>
      <c r="P204" s="167"/>
      <c r="Q204" s="167"/>
      <c r="R204" s="167"/>
      <c r="S204" s="167"/>
      <c r="T204" s="167"/>
      <c r="U204" s="167"/>
      <c r="V204" s="167"/>
    </row>
    <row r="205" spans="1:22" x14ac:dyDescent="0.3">
      <c r="A205" s="80" t="s">
        <v>28</v>
      </c>
      <c r="B205" s="184">
        <f>SUM(D205:T205)+12</f>
        <v>12</v>
      </c>
      <c r="C205" s="25">
        <f>B205</f>
        <v>12</v>
      </c>
      <c r="D205" s="155"/>
      <c r="E205" s="155"/>
      <c r="F205" s="155"/>
      <c r="G205" s="155"/>
      <c r="H205" s="155"/>
      <c r="I205" s="157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</row>
    <row r="206" spans="1:22" x14ac:dyDescent="0.3">
      <c r="A206" s="80" t="s">
        <v>29</v>
      </c>
      <c r="B206" s="184">
        <f>SUM(D206:T206)+3</f>
        <v>3</v>
      </c>
      <c r="C206" s="25">
        <f>B206</f>
        <v>3</v>
      </c>
      <c r="D206" s="155"/>
      <c r="E206" s="155"/>
      <c r="F206" s="155"/>
      <c r="G206" s="155"/>
      <c r="H206" s="155"/>
      <c r="I206" s="157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</row>
    <row r="207" spans="1:22" x14ac:dyDescent="0.3">
      <c r="A207" s="80" t="s">
        <v>30</v>
      </c>
      <c r="B207" s="184">
        <f>B205+B206</f>
        <v>15</v>
      </c>
      <c r="C207" s="25">
        <f>C205+C206</f>
        <v>15</v>
      </c>
      <c r="D207" s="155"/>
      <c r="E207" s="155"/>
      <c r="F207" s="155"/>
      <c r="G207" s="155"/>
      <c r="H207" s="155"/>
      <c r="I207" s="157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</row>
    <row r="208" spans="1:22" x14ac:dyDescent="0.3">
      <c r="A208" s="80" t="s">
        <v>31</v>
      </c>
      <c r="B208" s="184">
        <f>SUM(D208:T208)</f>
        <v>0</v>
      </c>
      <c r="C208" s="25">
        <f>B208</f>
        <v>0</v>
      </c>
      <c r="D208" s="155"/>
      <c r="E208" s="155"/>
      <c r="F208" s="155"/>
      <c r="G208" s="155"/>
      <c r="H208" s="155"/>
      <c r="I208" s="157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</row>
    <row r="209" spans="1:22" ht="17" thickBot="1" x14ac:dyDescent="0.35">
      <c r="A209" s="82" t="s">
        <v>32</v>
      </c>
      <c r="B209" s="185">
        <f>SUM(D209:T209)</f>
        <v>0</v>
      </c>
      <c r="C209" s="26">
        <f>B209</f>
        <v>0</v>
      </c>
      <c r="D209" s="161"/>
      <c r="E209" s="161"/>
      <c r="F209" s="161"/>
      <c r="G209" s="161"/>
      <c r="H209" s="161"/>
      <c r="I209" s="163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55"/>
      <c r="U209" s="155"/>
      <c r="V209" s="155"/>
    </row>
    <row r="210" spans="1:22" ht="21.1" x14ac:dyDescent="0.35">
      <c r="A210" s="48" t="s">
        <v>103</v>
      </c>
      <c r="B210" s="183"/>
      <c r="C210" s="166"/>
      <c r="D210" s="155">
        <v>4</v>
      </c>
      <c r="E210" s="155">
        <v>4</v>
      </c>
      <c r="F210" s="155">
        <v>4</v>
      </c>
      <c r="G210" s="155" t="s">
        <v>545</v>
      </c>
      <c r="H210" s="155">
        <v>4</v>
      </c>
      <c r="I210" s="157"/>
      <c r="J210" s="155">
        <v>4</v>
      </c>
      <c r="K210" s="155">
        <v>4</v>
      </c>
      <c r="L210" s="155" t="s">
        <v>545</v>
      </c>
      <c r="M210" s="155" t="s">
        <v>545</v>
      </c>
      <c r="N210" s="155"/>
      <c r="O210" s="155">
        <v>4</v>
      </c>
      <c r="P210" s="155">
        <v>4</v>
      </c>
      <c r="Q210" s="155">
        <v>4</v>
      </c>
      <c r="R210" s="155" t="s">
        <v>545</v>
      </c>
      <c r="S210" s="155">
        <v>4</v>
      </c>
      <c r="T210" s="167">
        <v>4</v>
      </c>
      <c r="U210" s="167">
        <v>4</v>
      </c>
      <c r="V210" s="167">
        <v>4</v>
      </c>
    </row>
    <row r="211" spans="1:22" x14ac:dyDescent="0.3">
      <c r="A211" s="80" t="s">
        <v>28</v>
      </c>
      <c r="B211" s="184">
        <f>SUM(D211:T211)+17</f>
        <v>32</v>
      </c>
      <c r="C211" s="25">
        <f>B211</f>
        <v>32</v>
      </c>
      <c r="D211" s="155">
        <v>1</v>
      </c>
      <c r="E211" s="155">
        <v>1</v>
      </c>
      <c r="F211" s="155">
        <v>1</v>
      </c>
      <c r="G211" s="155">
        <v>1</v>
      </c>
      <c r="H211" s="155">
        <v>1</v>
      </c>
      <c r="I211" s="157"/>
      <c r="J211" s="155">
        <v>1</v>
      </c>
      <c r="K211" s="155">
        <v>1</v>
      </c>
      <c r="L211" s="155">
        <v>1</v>
      </c>
      <c r="M211" s="155">
        <v>1</v>
      </c>
      <c r="N211" s="155"/>
      <c r="O211" s="155">
        <v>1</v>
      </c>
      <c r="P211" s="155">
        <v>1</v>
      </c>
      <c r="Q211" s="155">
        <v>1</v>
      </c>
      <c r="R211" s="155">
        <v>1</v>
      </c>
      <c r="S211" s="155">
        <v>1</v>
      </c>
      <c r="T211" s="155">
        <v>1</v>
      </c>
      <c r="U211" s="155">
        <v>1</v>
      </c>
      <c r="V211" s="155">
        <v>1</v>
      </c>
    </row>
    <row r="212" spans="1:22" x14ac:dyDescent="0.3">
      <c r="A212" s="80" t="s">
        <v>29</v>
      </c>
      <c r="B212" s="184">
        <f>SUM(D212:T212)</f>
        <v>0</v>
      </c>
      <c r="C212" s="25">
        <f>B212</f>
        <v>0</v>
      </c>
      <c r="D212" s="155"/>
      <c r="E212" s="155"/>
      <c r="F212" s="155"/>
      <c r="G212" s="155"/>
      <c r="H212" s="155"/>
      <c r="I212" s="157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</row>
    <row r="213" spans="1:22" x14ac:dyDescent="0.3">
      <c r="A213" s="80" t="s">
        <v>30</v>
      </c>
      <c r="B213" s="184">
        <f>B211+B212</f>
        <v>32</v>
      </c>
      <c r="C213" s="25">
        <f>C211+C212</f>
        <v>32</v>
      </c>
      <c r="D213" s="155"/>
      <c r="E213" s="155"/>
      <c r="F213" s="155"/>
      <c r="G213" s="155"/>
      <c r="H213" s="155"/>
      <c r="I213" s="157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</row>
    <row r="214" spans="1:22" x14ac:dyDescent="0.3">
      <c r="A214" s="80" t="s">
        <v>31</v>
      </c>
      <c r="B214" s="184">
        <f>SUM(D214:T214)+4</f>
        <v>5</v>
      </c>
      <c r="C214" s="25">
        <f>B214</f>
        <v>5</v>
      </c>
      <c r="D214" s="155">
        <v>1</v>
      </c>
      <c r="E214" s="155"/>
      <c r="F214" s="155"/>
      <c r="G214" s="155"/>
      <c r="H214" s="155"/>
      <c r="I214" s="157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</row>
    <row r="215" spans="1:22" ht="17" thickBot="1" x14ac:dyDescent="0.35">
      <c r="A215" s="82" t="s">
        <v>32</v>
      </c>
      <c r="B215" s="185">
        <f>SUM(D215:T215)+20</f>
        <v>25</v>
      </c>
      <c r="C215" s="26">
        <f>B215</f>
        <v>25</v>
      </c>
      <c r="D215" s="161">
        <v>5</v>
      </c>
      <c r="E215" s="161"/>
      <c r="F215" s="161"/>
      <c r="G215" s="161"/>
      <c r="H215" s="161"/>
      <c r="I215" s="163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</row>
    <row r="216" spans="1:22" ht="21.1" x14ac:dyDescent="0.35">
      <c r="A216" s="48" t="s">
        <v>445</v>
      </c>
      <c r="B216" s="183"/>
      <c r="C216" s="166"/>
      <c r="D216" s="172"/>
      <c r="E216" s="155"/>
      <c r="F216" s="155"/>
      <c r="G216" s="155"/>
      <c r="H216" s="155"/>
      <c r="I216" s="157"/>
      <c r="J216" s="155"/>
      <c r="K216" s="155"/>
      <c r="L216" s="155"/>
      <c r="M216" s="155"/>
      <c r="N216" s="155"/>
      <c r="O216" s="167" t="s">
        <v>556</v>
      </c>
      <c r="P216" s="167" t="s">
        <v>551</v>
      </c>
      <c r="Q216" s="167"/>
      <c r="R216" s="167" t="s">
        <v>552</v>
      </c>
      <c r="S216" s="167"/>
      <c r="T216" s="167"/>
      <c r="U216" s="167"/>
      <c r="V216" s="167"/>
    </row>
    <row r="217" spans="1:22" x14ac:dyDescent="0.3">
      <c r="A217" s="80" t="s">
        <v>28</v>
      </c>
      <c r="B217" s="184">
        <f>SUM(D217:T217)</f>
        <v>1</v>
      </c>
      <c r="C217" s="25">
        <f>B217</f>
        <v>1</v>
      </c>
      <c r="D217" s="155"/>
      <c r="E217" s="155"/>
      <c r="F217" s="155"/>
      <c r="G217" s="155"/>
      <c r="H217" s="155"/>
      <c r="I217" s="157"/>
      <c r="J217" s="155"/>
      <c r="K217" s="155"/>
      <c r="L217" s="155"/>
      <c r="M217" s="155"/>
      <c r="N217" s="155"/>
      <c r="O217" s="155"/>
      <c r="P217" s="155"/>
      <c r="Q217" s="155"/>
      <c r="R217" s="155">
        <v>1</v>
      </c>
      <c r="S217" s="155"/>
      <c r="T217" s="155"/>
      <c r="U217" s="155"/>
      <c r="V217" s="155"/>
    </row>
    <row r="218" spans="1:22" x14ac:dyDescent="0.3">
      <c r="A218" s="80" t="s">
        <v>29</v>
      </c>
      <c r="B218" s="184">
        <f>SUM(D218:T218)</f>
        <v>2</v>
      </c>
      <c r="C218" s="25">
        <f>SUM(D218:T218)</f>
        <v>2</v>
      </c>
      <c r="D218" s="155"/>
      <c r="E218" s="155"/>
      <c r="F218" s="155"/>
      <c r="G218" s="155"/>
      <c r="H218" s="155"/>
      <c r="I218" s="157"/>
      <c r="J218" s="155"/>
      <c r="K218" s="155"/>
      <c r="L218" s="155"/>
      <c r="M218" s="155"/>
      <c r="N218" s="155"/>
      <c r="O218" s="155">
        <v>1</v>
      </c>
      <c r="P218" s="155">
        <v>1</v>
      </c>
      <c r="Q218" s="155"/>
      <c r="R218" s="155"/>
      <c r="S218" s="155"/>
      <c r="T218" s="155"/>
      <c r="U218" s="155"/>
      <c r="V218" s="155"/>
    </row>
    <row r="219" spans="1:22" x14ac:dyDescent="0.3">
      <c r="A219" s="80" t="s">
        <v>30</v>
      </c>
      <c r="B219" s="184">
        <f>B217+B218</f>
        <v>3</v>
      </c>
      <c r="C219" s="25">
        <f>C217+C218</f>
        <v>3</v>
      </c>
      <c r="D219" s="155"/>
      <c r="E219" s="155"/>
      <c r="F219" s="155"/>
      <c r="G219" s="155"/>
      <c r="H219" s="155"/>
      <c r="I219" s="157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</row>
    <row r="220" spans="1:22" x14ac:dyDescent="0.3">
      <c r="A220" s="80" t="s">
        <v>31</v>
      </c>
      <c r="B220" s="184">
        <f>SUM(D220:T220)</f>
        <v>0</v>
      </c>
      <c r="C220" s="25">
        <f>B220</f>
        <v>0</v>
      </c>
      <c r="D220" s="155"/>
      <c r="E220" s="155"/>
      <c r="F220" s="155"/>
      <c r="G220" s="155"/>
      <c r="H220" s="155"/>
      <c r="I220" s="157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</row>
    <row r="221" spans="1:22" ht="17" thickBot="1" x14ac:dyDescent="0.35">
      <c r="A221" s="82" t="s">
        <v>32</v>
      </c>
      <c r="B221" s="185">
        <f>SUM(D221:T221)</f>
        <v>0</v>
      </c>
      <c r="C221" s="26">
        <f>B221</f>
        <v>0</v>
      </c>
      <c r="D221" s="161"/>
      <c r="E221" s="161"/>
      <c r="F221" s="161"/>
      <c r="G221" s="161"/>
      <c r="H221" s="161"/>
      <c r="I221" s="163"/>
      <c r="J221" s="161"/>
      <c r="K221" s="161"/>
      <c r="L221" s="161"/>
      <c r="M221" s="161"/>
      <c r="N221" s="161"/>
      <c r="O221" s="155"/>
      <c r="P221" s="155"/>
      <c r="Q221" s="155"/>
      <c r="R221" s="155"/>
      <c r="S221" s="155"/>
      <c r="T221" s="155"/>
      <c r="U221" s="155"/>
      <c r="V221" s="155"/>
    </row>
    <row r="222" spans="1:22" ht="21.1" x14ac:dyDescent="0.35">
      <c r="A222" s="66" t="s">
        <v>109</v>
      </c>
      <c r="B222" s="180"/>
      <c r="C222" s="170"/>
      <c r="D222" s="167"/>
      <c r="E222" s="167"/>
      <c r="F222" s="167"/>
      <c r="G222" s="167"/>
      <c r="H222" s="167"/>
      <c r="I222" s="169"/>
      <c r="J222" s="167"/>
      <c r="K222" s="167"/>
      <c r="L222" s="167"/>
      <c r="M222" s="167" t="s">
        <v>551</v>
      </c>
      <c r="N222" s="167" t="s">
        <v>552</v>
      </c>
      <c r="O222" s="167"/>
      <c r="P222" s="167"/>
      <c r="Q222" s="167"/>
      <c r="R222" s="167"/>
      <c r="S222" s="167"/>
      <c r="T222" s="167"/>
      <c r="U222" s="167"/>
      <c r="V222" s="167"/>
    </row>
    <row r="223" spans="1:22" x14ac:dyDescent="0.3">
      <c r="A223" s="72" t="s">
        <v>28</v>
      </c>
      <c r="B223" s="184">
        <f>SUM(D223:T223)</f>
        <v>1</v>
      </c>
      <c r="C223" s="25">
        <f>B223+49</f>
        <v>50</v>
      </c>
      <c r="D223" s="155"/>
      <c r="E223" s="155"/>
      <c r="F223" s="155"/>
      <c r="G223" s="155"/>
      <c r="H223" s="155"/>
      <c r="I223" s="157"/>
      <c r="J223" s="155"/>
      <c r="K223" s="155"/>
      <c r="L223" s="155"/>
      <c r="M223" s="155"/>
      <c r="N223" s="155">
        <v>1</v>
      </c>
      <c r="O223" s="155"/>
      <c r="P223" s="155"/>
      <c r="Q223" s="155"/>
      <c r="R223" s="155"/>
      <c r="S223" s="155"/>
      <c r="T223" s="155"/>
      <c r="U223" s="155"/>
      <c r="V223" s="155"/>
    </row>
    <row r="224" spans="1:22" x14ac:dyDescent="0.3">
      <c r="A224" s="72" t="s">
        <v>29</v>
      </c>
      <c r="B224" s="184">
        <f>SUM(D224:T224)+13</f>
        <v>14</v>
      </c>
      <c r="C224" s="25">
        <f>B224+8</f>
        <v>22</v>
      </c>
      <c r="D224" s="155"/>
      <c r="E224" s="155"/>
      <c r="F224" s="155"/>
      <c r="G224" s="155"/>
      <c r="H224" s="155"/>
      <c r="I224" s="157"/>
      <c r="J224" s="155"/>
      <c r="K224" s="155"/>
      <c r="L224" s="155"/>
      <c r="M224" s="155">
        <v>1</v>
      </c>
      <c r="N224" s="155"/>
      <c r="O224" s="155"/>
      <c r="P224" s="155"/>
      <c r="Q224" s="155"/>
      <c r="R224" s="155"/>
      <c r="S224" s="155"/>
      <c r="T224" s="155"/>
      <c r="U224" s="155"/>
      <c r="V224" s="155"/>
    </row>
    <row r="225" spans="1:22" x14ac:dyDescent="0.3">
      <c r="A225" s="72" t="s">
        <v>30</v>
      </c>
      <c r="B225" s="184">
        <f>B223+B224</f>
        <v>15</v>
      </c>
      <c r="C225" s="25">
        <f>C223+C224</f>
        <v>72</v>
      </c>
      <c r="D225" s="155"/>
      <c r="E225" s="155"/>
      <c r="F225" s="155"/>
      <c r="G225" s="155"/>
      <c r="H225" s="155"/>
      <c r="I225" s="157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</row>
    <row r="226" spans="1:22" x14ac:dyDescent="0.3">
      <c r="A226" s="72" t="s">
        <v>31</v>
      </c>
      <c r="B226" s="184">
        <f>SUM(D226:T226)</f>
        <v>0</v>
      </c>
      <c r="C226" s="25">
        <f>B226+7</f>
        <v>7</v>
      </c>
      <c r="D226" s="155"/>
      <c r="E226" s="155"/>
      <c r="F226" s="155"/>
      <c r="G226" s="155"/>
      <c r="H226" s="155"/>
      <c r="I226" s="157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</row>
    <row r="227" spans="1:22" ht="17" thickBot="1" x14ac:dyDescent="0.35">
      <c r="A227" s="76" t="s">
        <v>32</v>
      </c>
      <c r="B227" s="185">
        <f>SUM(D227:T227)</f>
        <v>0</v>
      </c>
      <c r="C227" s="26">
        <f>B227+35</f>
        <v>35</v>
      </c>
      <c r="D227" s="161"/>
      <c r="E227" s="161"/>
      <c r="F227" s="161"/>
      <c r="G227" s="161"/>
      <c r="H227" s="161"/>
      <c r="I227" s="163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</row>
    <row r="228" spans="1:22" ht="21.1" x14ac:dyDescent="0.35">
      <c r="A228" s="48" t="s">
        <v>105</v>
      </c>
      <c r="B228" s="183"/>
      <c r="C228" s="166"/>
      <c r="D228" s="155"/>
      <c r="E228" s="155" t="s">
        <v>551</v>
      </c>
      <c r="F228" s="155" t="s">
        <v>551</v>
      </c>
      <c r="G228" s="155" t="s">
        <v>551</v>
      </c>
      <c r="H228" s="155" t="s">
        <v>645</v>
      </c>
      <c r="I228" s="157"/>
      <c r="J228" s="155"/>
      <c r="K228" s="155"/>
      <c r="L228" s="155"/>
      <c r="M228" s="155" t="s">
        <v>551</v>
      </c>
      <c r="N228" s="155" t="s">
        <v>551</v>
      </c>
      <c r="O228" s="167">
        <v>6</v>
      </c>
      <c r="P228" s="167" t="s">
        <v>552</v>
      </c>
      <c r="Q228" s="167" t="s">
        <v>552</v>
      </c>
      <c r="R228" s="167"/>
      <c r="S228" s="167"/>
      <c r="T228" s="167" t="s">
        <v>547</v>
      </c>
      <c r="U228" s="167"/>
      <c r="V228" s="167"/>
    </row>
    <row r="229" spans="1:22" x14ac:dyDescent="0.3">
      <c r="A229" s="80" t="s">
        <v>28</v>
      </c>
      <c r="B229" s="184">
        <f>SUM(D229:T229)+8</f>
        <v>13</v>
      </c>
      <c r="C229" s="25">
        <f>B229</f>
        <v>13</v>
      </c>
      <c r="D229" s="155"/>
      <c r="E229" s="155"/>
      <c r="F229" s="155"/>
      <c r="G229" s="155"/>
      <c r="H229" s="155">
        <v>1</v>
      </c>
      <c r="I229" s="157"/>
      <c r="J229" s="155"/>
      <c r="K229" s="155"/>
      <c r="L229" s="155"/>
      <c r="M229" s="155"/>
      <c r="N229" s="155"/>
      <c r="O229" s="155">
        <v>1</v>
      </c>
      <c r="P229" s="155">
        <v>1</v>
      </c>
      <c r="Q229" s="155">
        <v>1</v>
      </c>
      <c r="R229" s="155"/>
      <c r="S229" s="155"/>
      <c r="T229" s="155">
        <v>1</v>
      </c>
      <c r="U229" s="155"/>
      <c r="V229" s="155"/>
    </row>
    <row r="230" spans="1:22" x14ac:dyDescent="0.3">
      <c r="A230" s="80" t="s">
        <v>29</v>
      </c>
      <c r="B230" s="184">
        <f>SUM(D230:T230)+3</f>
        <v>8</v>
      </c>
      <c r="C230" s="25">
        <f>B230</f>
        <v>8</v>
      </c>
      <c r="D230" s="155"/>
      <c r="E230" s="155">
        <v>1</v>
      </c>
      <c r="F230" s="155">
        <v>1</v>
      </c>
      <c r="G230" s="155">
        <v>1</v>
      </c>
      <c r="H230" s="155"/>
      <c r="I230" s="157"/>
      <c r="J230" s="155"/>
      <c r="K230" s="155"/>
      <c r="L230" s="155"/>
      <c r="M230" s="155">
        <v>1</v>
      </c>
      <c r="N230" s="155">
        <v>1</v>
      </c>
      <c r="O230" s="155"/>
      <c r="P230" s="155"/>
      <c r="Q230" s="155"/>
      <c r="R230" s="155"/>
      <c r="S230" s="155"/>
      <c r="T230" s="155"/>
      <c r="U230" s="155"/>
      <c r="V230" s="155"/>
    </row>
    <row r="231" spans="1:22" x14ac:dyDescent="0.3">
      <c r="A231" s="80" t="s">
        <v>30</v>
      </c>
      <c r="B231" s="184">
        <f>B229+B230</f>
        <v>21</v>
      </c>
      <c r="C231" s="25">
        <f>C229+C230</f>
        <v>21</v>
      </c>
      <c r="D231" s="155"/>
      <c r="E231" s="155"/>
      <c r="F231" s="155"/>
      <c r="G231" s="155"/>
      <c r="H231" s="155"/>
      <c r="I231" s="157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</row>
    <row r="232" spans="1:22" x14ac:dyDescent="0.3">
      <c r="A232" s="80" t="s">
        <v>31</v>
      </c>
      <c r="B232" s="184">
        <f>SUM(D232:T232)+2</f>
        <v>3</v>
      </c>
      <c r="C232" s="25">
        <f>B232</f>
        <v>3</v>
      </c>
      <c r="D232" s="155"/>
      <c r="E232" s="155"/>
      <c r="F232" s="155"/>
      <c r="G232" s="155">
        <v>1</v>
      </c>
      <c r="H232" s="155"/>
      <c r="I232" s="157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</row>
    <row r="233" spans="1:22" ht="17" thickBot="1" x14ac:dyDescent="0.35">
      <c r="A233" s="82" t="s">
        <v>32</v>
      </c>
      <c r="B233" s="185">
        <f>SUM(D233:T233)+10</f>
        <v>15</v>
      </c>
      <c r="C233" s="26">
        <f>B233</f>
        <v>15</v>
      </c>
      <c r="D233" s="161"/>
      <c r="E233" s="161"/>
      <c r="F233" s="161"/>
      <c r="G233" s="161">
        <v>5</v>
      </c>
      <c r="H233" s="161"/>
      <c r="I233" s="163"/>
      <c r="J233" s="161"/>
      <c r="K233" s="161"/>
      <c r="L233" s="161"/>
      <c r="M233" s="161"/>
      <c r="N233" s="161"/>
      <c r="O233" s="155"/>
      <c r="P233" s="155"/>
      <c r="Q233" s="155"/>
      <c r="R233" s="155"/>
      <c r="S233" s="155"/>
      <c r="T233" s="155"/>
      <c r="U233" s="155"/>
      <c r="V233" s="155"/>
    </row>
    <row r="234" spans="1:22" ht="21.1" x14ac:dyDescent="0.35">
      <c r="A234" s="48" t="s">
        <v>106</v>
      </c>
      <c r="B234" s="183"/>
      <c r="C234" s="166"/>
      <c r="D234" s="155">
        <v>6</v>
      </c>
      <c r="E234" s="155" t="s">
        <v>552</v>
      </c>
      <c r="F234" s="155" t="s">
        <v>546</v>
      </c>
      <c r="G234" s="155">
        <v>6</v>
      </c>
      <c r="H234" s="155" t="s">
        <v>604</v>
      </c>
      <c r="I234" s="157"/>
      <c r="J234" s="155">
        <v>6</v>
      </c>
      <c r="K234" s="155">
        <v>6</v>
      </c>
      <c r="L234" s="155">
        <v>6</v>
      </c>
      <c r="M234" s="155"/>
      <c r="N234" s="155" t="s">
        <v>545</v>
      </c>
      <c r="O234" s="167"/>
      <c r="P234" s="167">
        <v>5</v>
      </c>
      <c r="Q234" s="167" t="s">
        <v>604</v>
      </c>
      <c r="R234" s="167"/>
      <c r="S234" s="167" t="s">
        <v>552</v>
      </c>
      <c r="T234" s="167">
        <v>6</v>
      </c>
      <c r="U234" s="167">
        <v>6</v>
      </c>
      <c r="V234" s="167" t="s">
        <v>552</v>
      </c>
    </row>
    <row r="235" spans="1:22" x14ac:dyDescent="0.3">
      <c r="A235" s="80" t="s">
        <v>28</v>
      </c>
      <c r="B235" s="184">
        <f>SUM(D235:T235)+15</f>
        <v>28</v>
      </c>
      <c r="C235" s="25">
        <f>B235+22</f>
        <v>50</v>
      </c>
      <c r="D235" s="155">
        <v>1</v>
      </c>
      <c r="E235" s="155">
        <v>1</v>
      </c>
      <c r="F235" s="155">
        <v>1</v>
      </c>
      <c r="G235" s="155">
        <v>1</v>
      </c>
      <c r="H235" s="155">
        <v>1</v>
      </c>
      <c r="I235" s="157"/>
      <c r="J235" s="155">
        <v>1</v>
      </c>
      <c r="K235" s="155">
        <v>1</v>
      </c>
      <c r="L235" s="155">
        <v>1</v>
      </c>
      <c r="M235" s="155"/>
      <c r="N235" s="155">
        <v>1</v>
      </c>
      <c r="O235" s="155"/>
      <c r="P235" s="155">
        <v>1</v>
      </c>
      <c r="Q235" s="155">
        <v>1</v>
      </c>
      <c r="R235" s="155"/>
      <c r="S235" s="155">
        <v>1</v>
      </c>
      <c r="T235" s="155">
        <v>1</v>
      </c>
      <c r="U235" s="155">
        <v>1</v>
      </c>
      <c r="V235" s="155">
        <v>1</v>
      </c>
    </row>
    <row r="236" spans="1:22" x14ac:dyDescent="0.3">
      <c r="A236" s="80" t="s">
        <v>29</v>
      </c>
      <c r="B236" s="184">
        <f>SUM(D236:T236)+1</f>
        <v>1</v>
      </c>
      <c r="C236" s="25">
        <f>SUM(D236:T236)+6</f>
        <v>6</v>
      </c>
      <c r="D236" s="155"/>
      <c r="E236" s="155"/>
      <c r="F236" s="155"/>
      <c r="G236" s="155"/>
      <c r="H236" s="155"/>
      <c r="I236" s="157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</row>
    <row r="237" spans="1:22" x14ac:dyDescent="0.3">
      <c r="A237" s="80" t="s">
        <v>30</v>
      </c>
      <c r="B237" s="184">
        <f>B235+B236</f>
        <v>29</v>
      </c>
      <c r="C237" s="25">
        <f>C235+C236</f>
        <v>56</v>
      </c>
      <c r="D237" s="155"/>
      <c r="E237" s="155"/>
      <c r="F237" s="155"/>
      <c r="G237" s="155"/>
      <c r="H237" s="155"/>
      <c r="I237" s="157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</row>
    <row r="238" spans="1:22" x14ac:dyDescent="0.3">
      <c r="A238" s="80" t="s">
        <v>31</v>
      </c>
      <c r="B238" s="184">
        <f>SUM(D238:T238)+3</f>
        <v>9</v>
      </c>
      <c r="C238" s="25">
        <f>B238</f>
        <v>9</v>
      </c>
      <c r="D238" s="155"/>
      <c r="E238" s="155">
        <v>1</v>
      </c>
      <c r="F238" s="155"/>
      <c r="G238" s="155">
        <v>1</v>
      </c>
      <c r="H238" s="155"/>
      <c r="I238" s="157"/>
      <c r="J238" s="155"/>
      <c r="K238" s="155">
        <v>1</v>
      </c>
      <c r="L238" s="155">
        <v>2</v>
      </c>
      <c r="M238" s="155"/>
      <c r="N238" s="155"/>
      <c r="O238" s="155"/>
      <c r="P238" s="155">
        <v>1</v>
      </c>
      <c r="Q238" s="155"/>
      <c r="R238" s="155"/>
      <c r="S238" s="155"/>
      <c r="T238" s="155"/>
      <c r="U238" s="155"/>
      <c r="V238" s="155"/>
    </row>
    <row r="239" spans="1:22" ht="17" thickBot="1" x14ac:dyDescent="0.35">
      <c r="A239" s="82" t="s">
        <v>32</v>
      </c>
      <c r="B239" s="185">
        <f>SUM(D239:T239)+15</f>
        <v>49</v>
      </c>
      <c r="C239" s="26">
        <f>B239</f>
        <v>49</v>
      </c>
      <c r="D239" s="161"/>
      <c r="E239" s="161">
        <v>5</v>
      </c>
      <c r="F239" s="161"/>
      <c r="G239" s="161">
        <v>7</v>
      </c>
      <c r="H239" s="161"/>
      <c r="I239" s="163"/>
      <c r="J239" s="161"/>
      <c r="K239" s="161">
        <v>5</v>
      </c>
      <c r="L239" s="161">
        <v>12</v>
      </c>
      <c r="M239" s="161"/>
      <c r="N239" s="161"/>
      <c r="O239" s="155"/>
      <c r="P239" s="155">
        <v>5</v>
      </c>
      <c r="Q239" s="155"/>
      <c r="R239" s="155"/>
      <c r="S239" s="161"/>
      <c r="T239" s="161"/>
      <c r="U239" s="161"/>
      <c r="V239" s="161"/>
    </row>
    <row r="240" spans="1:22" ht="21.1" x14ac:dyDescent="0.35">
      <c r="A240" s="48" t="s">
        <v>107</v>
      </c>
      <c r="B240" s="183"/>
      <c r="C240" s="166"/>
      <c r="D240" s="155">
        <v>7</v>
      </c>
      <c r="E240" s="155" t="s">
        <v>547</v>
      </c>
      <c r="F240" s="155" t="s">
        <v>547</v>
      </c>
      <c r="G240" s="155" t="s">
        <v>547</v>
      </c>
      <c r="H240" s="155">
        <v>7</v>
      </c>
      <c r="I240" s="157"/>
      <c r="J240" s="155">
        <v>7</v>
      </c>
      <c r="K240" s="155">
        <v>7</v>
      </c>
      <c r="L240" s="155">
        <v>7</v>
      </c>
      <c r="M240" s="155"/>
      <c r="N240" s="155" t="s">
        <v>547</v>
      </c>
      <c r="O240" s="167">
        <v>7</v>
      </c>
      <c r="P240" s="167">
        <v>7</v>
      </c>
      <c r="Q240" s="167">
        <v>7</v>
      </c>
      <c r="R240" s="167">
        <v>7</v>
      </c>
      <c r="S240" s="155">
        <v>7</v>
      </c>
      <c r="T240" s="155"/>
      <c r="U240" s="155">
        <v>7</v>
      </c>
      <c r="V240" s="155">
        <v>7</v>
      </c>
    </row>
    <row r="241" spans="1:22" x14ac:dyDescent="0.3">
      <c r="A241" s="80" t="s">
        <v>28</v>
      </c>
      <c r="B241" s="184">
        <f>SUM(D241:T241)+30</f>
        <v>44</v>
      </c>
      <c r="C241" s="25">
        <f>B241+20</f>
        <v>64</v>
      </c>
      <c r="D241" s="155">
        <v>1</v>
      </c>
      <c r="E241" s="155">
        <v>1</v>
      </c>
      <c r="F241" s="155">
        <v>1</v>
      </c>
      <c r="G241" s="155">
        <v>1</v>
      </c>
      <c r="H241" s="155">
        <v>1</v>
      </c>
      <c r="I241" s="157"/>
      <c r="J241" s="155">
        <v>1</v>
      </c>
      <c r="K241" s="155">
        <v>1</v>
      </c>
      <c r="L241" s="155">
        <v>1</v>
      </c>
      <c r="M241" s="155"/>
      <c r="N241" s="155">
        <v>1</v>
      </c>
      <c r="O241" s="155">
        <v>1</v>
      </c>
      <c r="P241" s="155">
        <v>1</v>
      </c>
      <c r="Q241" s="155">
        <v>1</v>
      </c>
      <c r="R241" s="155">
        <v>1</v>
      </c>
      <c r="S241" s="155">
        <v>1</v>
      </c>
      <c r="T241" s="155"/>
      <c r="U241" s="155">
        <v>1</v>
      </c>
      <c r="V241" s="155">
        <v>1</v>
      </c>
    </row>
    <row r="242" spans="1:22" x14ac:dyDescent="0.3">
      <c r="A242" s="80" t="s">
        <v>29</v>
      </c>
      <c r="B242" s="184">
        <f>SUM(D242:T242)+3</f>
        <v>3</v>
      </c>
      <c r="C242" s="25">
        <f>B242+2</f>
        <v>5</v>
      </c>
      <c r="D242" s="155"/>
      <c r="E242" s="155"/>
      <c r="F242" s="155"/>
      <c r="G242" s="155"/>
      <c r="H242" s="155"/>
      <c r="I242" s="157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</row>
    <row r="243" spans="1:22" x14ac:dyDescent="0.3">
      <c r="A243" s="80" t="s">
        <v>30</v>
      </c>
      <c r="B243" s="184">
        <f>B241+B242</f>
        <v>47</v>
      </c>
      <c r="C243" s="25">
        <f>C241+C242</f>
        <v>69</v>
      </c>
      <c r="D243" s="155"/>
      <c r="E243" s="155"/>
      <c r="F243" s="155"/>
      <c r="G243" s="155"/>
      <c r="H243" s="155"/>
      <c r="I243" s="157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</row>
    <row r="244" spans="1:22" x14ac:dyDescent="0.3">
      <c r="A244" s="80" t="s">
        <v>31</v>
      </c>
      <c r="B244" s="184">
        <f>SUM(D244:T244)+7</f>
        <v>16</v>
      </c>
      <c r="C244" s="25">
        <f>B244+2</f>
        <v>18</v>
      </c>
      <c r="D244" s="155">
        <v>1</v>
      </c>
      <c r="E244" s="155"/>
      <c r="F244" s="155"/>
      <c r="G244" s="155">
        <v>1</v>
      </c>
      <c r="H244" s="155">
        <v>2</v>
      </c>
      <c r="I244" s="157"/>
      <c r="J244" s="155">
        <v>1</v>
      </c>
      <c r="K244" s="155"/>
      <c r="L244" s="155"/>
      <c r="M244" s="155"/>
      <c r="N244" s="155">
        <v>2</v>
      </c>
      <c r="O244" s="155"/>
      <c r="P244" s="155"/>
      <c r="Q244" s="155">
        <v>1</v>
      </c>
      <c r="R244" s="155">
        <v>1</v>
      </c>
      <c r="S244" s="155"/>
      <c r="T244" s="155"/>
      <c r="U244" s="155"/>
      <c r="V244" s="155"/>
    </row>
    <row r="245" spans="1:22" ht="17" thickBot="1" x14ac:dyDescent="0.35">
      <c r="A245" s="82" t="s">
        <v>32</v>
      </c>
      <c r="B245" s="185">
        <f>SUM(D245:T245)+35</f>
        <v>82</v>
      </c>
      <c r="C245" s="26">
        <f>B245+14</f>
        <v>96</v>
      </c>
      <c r="D245" s="161">
        <v>5</v>
      </c>
      <c r="E245" s="161"/>
      <c r="F245" s="161"/>
      <c r="G245" s="161">
        <v>5</v>
      </c>
      <c r="H245" s="161">
        <v>10</v>
      </c>
      <c r="I245" s="163"/>
      <c r="J245" s="161">
        <v>7</v>
      </c>
      <c r="K245" s="161"/>
      <c r="L245" s="161"/>
      <c r="M245" s="161"/>
      <c r="N245" s="161">
        <v>10</v>
      </c>
      <c r="O245" s="161"/>
      <c r="P245" s="161"/>
      <c r="Q245" s="161">
        <v>5</v>
      </c>
      <c r="R245" s="161">
        <v>5</v>
      </c>
      <c r="S245" s="161"/>
      <c r="T245" s="161"/>
      <c r="U245" s="161"/>
      <c r="V245" s="161"/>
    </row>
    <row r="246" spans="1:22" ht="21.1" x14ac:dyDescent="0.35">
      <c r="A246" s="48" t="s">
        <v>446</v>
      </c>
      <c r="B246" s="183"/>
      <c r="C246" s="166"/>
      <c r="D246" s="155"/>
      <c r="E246" s="155"/>
      <c r="F246" s="155"/>
      <c r="G246" s="155"/>
      <c r="H246" s="155"/>
      <c r="I246" s="157"/>
      <c r="J246" s="155"/>
      <c r="K246" s="155"/>
      <c r="L246" s="155"/>
      <c r="M246" s="155" t="s">
        <v>556</v>
      </c>
      <c r="N246" s="155"/>
      <c r="O246" s="167"/>
      <c r="P246" s="167"/>
      <c r="Q246" s="167"/>
      <c r="R246" s="167"/>
      <c r="S246" s="167"/>
      <c r="T246" s="167"/>
      <c r="U246" s="167"/>
      <c r="V246" s="167"/>
    </row>
    <row r="247" spans="1:22" x14ac:dyDescent="0.3">
      <c r="A247" s="80" t="s">
        <v>28</v>
      </c>
      <c r="B247" s="184">
        <f>SUM(D247:T247)</f>
        <v>0</v>
      </c>
      <c r="C247" s="25">
        <f>B247</f>
        <v>0</v>
      </c>
      <c r="D247" s="155"/>
      <c r="E247" s="155"/>
      <c r="F247" s="155"/>
      <c r="G247" s="155"/>
      <c r="H247" s="155"/>
      <c r="I247" s="157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</row>
    <row r="248" spans="1:22" x14ac:dyDescent="0.3">
      <c r="A248" s="80" t="s">
        <v>29</v>
      </c>
      <c r="B248" s="184">
        <f>SUM(D248:T248)</f>
        <v>1</v>
      </c>
      <c r="C248" s="25">
        <f>B248</f>
        <v>1</v>
      </c>
      <c r="D248" s="155"/>
      <c r="E248" s="155"/>
      <c r="F248" s="155"/>
      <c r="G248" s="155"/>
      <c r="H248" s="155"/>
      <c r="I248" s="157"/>
      <c r="J248" s="155"/>
      <c r="K248" s="155"/>
      <c r="L248" s="155"/>
      <c r="M248" s="155">
        <v>1</v>
      </c>
      <c r="N248" s="155"/>
      <c r="O248" s="155"/>
      <c r="P248" s="155"/>
      <c r="Q248" s="155"/>
      <c r="R248" s="155"/>
      <c r="S248" s="155"/>
      <c r="T248" s="155"/>
      <c r="U248" s="155"/>
      <c r="V248" s="155"/>
    </row>
    <row r="249" spans="1:22" x14ac:dyDescent="0.3">
      <c r="A249" s="80" t="s">
        <v>30</v>
      </c>
      <c r="B249" s="184">
        <f>B247+B248</f>
        <v>1</v>
      </c>
      <c r="C249" s="25">
        <f>C247+C248</f>
        <v>1</v>
      </c>
      <c r="D249" s="155"/>
      <c r="E249" s="155"/>
      <c r="F249" s="155"/>
      <c r="G249" s="155"/>
      <c r="H249" s="155"/>
      <c r="I249" s="157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</row>
    <row r="250" spans="1:22" x14ac:dyDescent="0.3">
      <c r="A250" s="80" t="s">
        <v>31</v>
      </c>
      <c r="B250" s="184">
        <f>SUM(D250:T250)</f>
        <v>0</v>
      </c>
      <c r="C250" s="25">
        <f>B250</f>
        <v>0</v>
      </c>
      <c r="D250" s="155"/>
      <c r="E250" s="155"/>
      <c r="F250" s="155"/>
      <c r="G250" s="155"/>
      <c r="H250" s="155"/>
      <c r="I250" s="157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</row>
    <row r="251" spans="1:22" ht="17" thickBot="1" x14ac:dyDescent="0.35">
      <c r="A251" s="82" t="s">
        <v>32</v>
      </c>
      <c r="B251" s="185">
        <f>SUM(D251:T251)</f>
        <v>0</v>
      </c>
      <c r="C251" s="26">
        <f>B251</f>
        <v>0</v>
      </c>
      <c r="D251" s="161"/>
      <c r="E251" s="161"/>
      <c r="F251" s="161"/>
      <c r="G251" s="161"/>
      <c r="H251" s="161"/>
      <c r="I251" s="163"/>
      <c r="J251" s="161"/>
      <c r="K251" s="161"/>
      <c r="L251" s="161"/>
      <c r="M251" s="161"/>
      <c r="N251" s="161"/>
      <c r="O251" s="155"/>
      <c r="P251" s="155"/>
      <c r="Q251" s="155"/>
      <c r="R251" s="155"/>
      <c r="S251" s="155"/>
      <c r="T251" s="155"/>
      <c r="U251" s="155"/>
      <c r="V251" s="155"/>
    </row>
    <row r="252" spans="1:22" ht="21.1" x14ac:dyDescent="0.35">
      <c r="A252" s="48" t="s">
        <v>447</v>
      </c>
      <c r="B252" s="183"/>
      <c r="C252" s="166"/>
      <c r="D252" s="155"/>
      <c r="E252" s="155"/>
      <c r="F252" s="155"/>
      <c r="G252" s="155" t="s">
        <v>556</v>
      </c>
      <c r="H252" s="155" t="s">
        <v>551</v>
      </c>
      <c r="I252" s="157"/>
      <c r="J252" s="155" t="s">
        <v>551</v>
      </c>
      <c r="K252" s="155" t="s">
        <v>621</v>
      </c>
      <c r="L252" s="155" t="s">
        <v>551</v>
      </c>
      <c r="M252" s="155">
        <v>8</v>
      </c>
      <c r="N252" s="155" t="s">
        <v>592</v>
      </c>
      <c r="O252" s="167"/>
      <c r="P252" s="167" t="s">
        <v>551</v>
      </c>
      <c r="Q252" s="167" t="s">
        <v>551</v>
      </c>
      <c r="R252" s="167" t="s">
        <v>551</v>
      </c>
      <c r="S252" s="167" t="s">
        <v>551</v>
      </c>
      <c r="T252" s="167" t="s">
        <v>593</v>
      </c>
      <c r="U252" s="167" t="s">
        <v>551</v>
      </c>
      <c r="V252" s="167" t="s">
        <v>551</v>
      </c>
    </row>
    <row r="253" spans="1:22" x14ac:dyDescent="0.3">
      <c r="A253" s="80" t="s">
        <v>28</v>
      </c>
      <c r="B253" s="184">
        <f>SUM(D253:T253)</f>
        <v>3</v>
      </c>
      <c r="C253" s="25">
        <f>B253</f>
        <v>3</v>
      </c>
      <c r="D253" s="155"/>
      <c r="E253" s="155"/>
      <c r="F253" s="155"/>
      <c r="G253" s="155"/>
      <c r="H253" s="155"/>
      <c r="I253" s="157"/>
      <c r="J253" s="155"/>
      <c r="K253" s="155"/>
      <c r="L253" s="155"/>
      <c r="M253" s="155">
        <v>1</v>
      </c>
      <c r="N253" s="155">
        <v>1</v>
      </c>
      <c r="O253" s="155"/>
      <c r="P253" s="155"/>
      <c r="Q253" s="155"/>
      <c r="R253" s="155"/>
      <c r="S253" s="155"/>
      <c r="T253" s="155">
        <v>1</v>
      </c>
      <c r="U253" s="155"/>
      <c r="V253" s="155"/>
    </row>
    <row r="254" spans="1:22" x14ac:dyDescent="0.3">
      <c r="A254" s="80" t="s">
        <v>29</v>
      </c>
      <c r="B254" s="184">
        <f>SUM(D254:T254)</f>
        <v>8</v>
      </c>
      <c r="C254" s="25">
        <f>B254</f>
        <v>8</v>
      </c>
      <c r="D254" s="155"/>
      <c r="E254" s="155"/>
      <c r="F254" s="155"/>
      <c r="G254" s="155">
        <v>1</v>
      </c>
      <c r="H254" s="155">
        <v>1</v>
      </c>
      <c r="I254" s="157"/>
      <c r="J254" s="155">
        <v>1</v>
      </c>
      <c r="K254" s="155"/>
      <c r="L254" s="155">
        <v>1</v>
      </c>
      <c r="M254" s="155"/>
      <c r="N254" s="155"/>
      <c r="O254" s="155"/>
      <c r="P254" s="155">
        <v>1</v>
      </c>
      <c r="Q254" s="155">
        <v>1</v>
      </c>
      <c r="R254" s="155">
        <v>1</v>
      </c>
      <c r="S254" s="155">
        <v>1</v>
      </c>
      <c r="T254" s="155"/>
      <c r="U254" s="155">
        <v>1</v>
      </c>
      <c r="V254" s="155">
        <v>1</v>
      </c>
    </row>
    <row r="255" spans="1:22" x14ac:dyDescent="0.3">
      <c r="A255" s="80" t="s">
        <v>30</v>
      </c>
      <c r="B255" s="184">
        <f>B253+B254</f>
        <v>11</v>
      </c>
      <c r="C255" s="25">
        <f>C253+C254</f>
        <v>11</v>
      </c>
      <c r="D255" s="155"/>
      <c r="E255" s="155"/>
      <c r="F255" s="155"/>
      <c r="G255" s="155"/>
      <c r="H255" s="155"/>
      <c r="I255" s="157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</row>
    <row r="256" spans="1:22" x14ac:dyDescent="0.3">
      <c r="A256" s="80" t="s">
        <v>31</v>
      </c>
      <c r="B256" s="184">
        <f>SUM(D256:T256)</f>
        <v>0</v>
      </c>
      <c r="C256" s="25">
        <f>B256</f>
        <v>0</v>
      </c>
      <c r="D256" s="155"/>
      <c r="E256" s="155"/>
      <c r="F256" s="155"/>
      <c r="G256" s="155"/>
      <c r="H256" s="155"/>
      <c r="I256" s="157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</row>
    <row r="257" spans="1:22" ht="17" thickBot="1" x14ac:dyDescent="0.35">
      <c r="A257" s="82" t="s">
        <v>32</v>
      </c>
      <c r="B257" s="185">
        <f>SUM(D257:T257)</f>
        <v>0</v>
      </c>
      <c r="C257" s="26">
        <f>B257</f>
        <v>0</v>
      </c>
      <c r="D257" s="161"/>
      <c r="E257" s="161"/>
      <c r="F257" s="161"/>
      <c r="G257" s="161"/>
      <c r="H257" s="161"/>
      <c r="I257" s="163"/>
      <c r="J257" s="161"/>
      <c r="K257" s="161"/>
      <c r="L257" s="161"/>
      <c r="M257" s="161"/>
      <c r="N257" s="161"/>
      <c r="O257" s="155"/>
      <c r="P257" s="155"/>
      <c r="Q257" s="155"/>
      <c r="R257" s="155"/>
      <c r="S257" s="155"/>
      <c r="T257" s="155"/>
      <c r="U257" s="155"/>
      <c r="V257" s="155"/>
    </row>
    <row r="258" spans="1:22" ht="21.1" x14ac:dyDescent="0.35">
      <c r="A258" s="48" t="s">
        <v>108</v>
      </c>
      <c r="B258" s="183"/>
      <c r="C258" s="166"/>
      <c r="D258" s="155" t="s">
        <v>592</v>
      </c>
      <c r="E258" s="155">
        <v>8</v>
      </c>
      <c r="F258" s="155" t="s">
        <v>592</v>
      </c>
      <c r="G258" s="155" t="s">
        <v>593</v>
      </c>
      <c r="H258" s="155">
        <v>8</v>
      </c>
      <c r="I258" s="157"/>
      <c r="J258" s="155" t="s">
        <v>593</v>
      </c>
      <c r="K258" s="155">
        <v>8</v>
      </c>
      <c r="L258" s="155">
        <v>8</v>
      </c>
      <c r="M258" s="155">
        <v>7</v>
      </c>
      <c r="N258" s="155"/>
      <c r="O258" s="167" t="s">
        <v>592</v>
      </c>
      <c r="P258" s="167"/>
      <c r="Q258" s="167" t="s">
        <v>592</v>
      </c>
      <c r="R258" s="167">
        <v>8</v>
      </c>
      <c r="S258" s="167" t="s">
        <v>592</v>
      </c>
      <c r="T258" s="167" t="s">
        <v>551</v>
      </c>
      <c r="U258" s="167" t="s">
        <v>592</v>
      </c>
      <c r="V258" s="167">
        <v>8</v>
      </c>
    </row>
    <row r="259" spans="1:22" x14ac:dyDescent="0.3">
      <c r="A259" s="80" t="s">
        <v>28</v>
      </c>
      <c r="B259" s="184">
        <f>SUM(D259:T259)+5</f>
        <v>18</v>
      </c>
      <c r="C259" s="25">
        <f>B259+51</f>
        <v>69</v>
      </c>
      <c r="D259" s="155">
        <v>1</v>
      </c>
      <c r="E259" s="155">
        <v>1</v>
      </c>
      <c r="F259" s="155">
        <v>1</v>
      </c>
      <c r="G259" s="155">
        <v>1</v>
      </c>
      <c r="H259" s="155">
        <v>1</v>
      </c>
      <c r="I259" s="157"/>
      <c r="J259" s="155">
        <v>1</v>
      </c>
      <c r="K259" s="155">
        <v>1</v>
      </c>
      <c r="L259" s="155">
        <v>1</v>
      </c>
      <c r="M259" s="155">
        <v>1</v>
      </c>
      <c r="N259" s="155"/>
      <c r="O259" s="155">
        <v>1</v>
      </c>
      <c r="P259" s="155"/>
      <c r="Q259" s="155">
        <v>1</v>
      </c>
      <c r="R259" s="155">
        <v>1</v>
      </c>
      <c r="S259" s="155">
        <v>1</v>
      </c>
      <c r="T259" s="155"/>
      <c r="U259" s="155">
        <v>1</v>
      </c>
      <c r="V259" s="155">
        <v>1</v>
      </c>
    </row>
    <row r="260" spans="1:22" x14ac:dyDescent="0.3">
      <c r="A260" s="80" t="s">
        <v>29</v>
      </c>
      <c r="B260" s="184">
        <f>SUM(D260:T260)+7</f>
        <v>8</v>
      </c>
      <c r="C260" s="25">
        <f>B260+3</f>
        <v>11</v>
      </c>
      <c r="D260" s="155"/>
      <c r="E260" s="155"/>
      <c r="F260" s="155"/>
      <c r="G260" s="155"/>
      <c r="H260" s="155"/>
      <c r="I260" s="157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>
        <v>1</v>
      </c>
      <c r="U260" s="155"/>
      <c r="V260" s="155"/>
    </row>
    <row r="261" spans="1:22" x14ac:dyDescent="0.3">
      <c r="A261" s="80" t="s">
        <v>30</v>
      </c>
      <c r="B261" s="184">
        <f>B259+B260</f>
        <v>26</v>
      </c>
      <c r="C261" s="25">
        <f>C259+C260</f>
        <v>80</v>
      </c>
      <c r="D261" s="155"/>
      <c r="E261" s="155"/>
      <c r="F261" s="155"/>
      <c r="G261" s="155"/>
      <c r="H261" s="155"/>
      <c r="I261" s="157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</row>
    <row r="262" spans="1:22" x14ac:dyDescent="0.3">
      <c r="A262" s="80" t="s">
        <v>31</v>
      </c>
      <c r="B262" s="184">
        <f>SUM(D262:T262)</f>
        <v>2</v>
      </c>
      <c r="C262" s="25">
        <f>B262+5</f>
        <v>7</v>
      </c>
      <c r="D262" s="155"/>
      <c r="E262" s="155"/>
      <c r="F262" s="155"/>
      <c r="G262" s="155"/>
      <c r="H262" s="155"/>
      <c r="I262" s="157"/>
      <c r="J262" s="155"/>
      <c r="K262" s="155">
        <v>1</v>
      </c>
      <c r="L262" s="155"/>
      <c r="M262" s="155">
        <v>1</v>
      </c>
      <c r="N262" s="155"/>
      <c r="O262" s="155"/>
      <c r="P262" s="155"/>
      <c r="Q262" s="155"/>
      <c r="R262" s="155"/>
      <c r="S262" s="155"/>
      <c r="T262" s="155"/>
      <c r="U262" s="155"/>
      <c r="V262" s="155"/>
    </row>
    <row r="263" spans="1:22" ht="17" thickBot="1" x14ac:dyDescent="0.35">
      <c r="A263" s="82" t="s">
        <v>32</v>
      </c>
      <c r="B263" s="185">
        <f>SUM(D263:T263)</f>
        <v>10</v>
      </c>
      <c r="C263" s="26">
        <f>B263+25</f>
        <v>35</v>
      </c>
      <c r="D263" s="161"/>
      <c r="E263" s="161"/>
      <c r="F263" s="161"/>
      <c r="G263" s="161"/>
      <c r="H263" s="161"/>
      <c r="I263" s="163"/>
      <c r="J263" s="161"/>
      <c r="K263" s="161">
        <v>5</v>
      </c>
      <c r="L263" s="161"/>
      <c r="M263" s="161">
        <v>5</v>
      </c>
      <c r="N263" s="161"/>
      <c r="O263" s="161"/>
      <c r="P263" s="161"/>
      <c r="Q263" s="161"/>
      <c r="R263" s="161"/>
      <c r="S263" s="161"/>
      <c r="T263" s="161"/>
      <c r="U263" s="161"/>
      <c r="V263" s="161"/>
    </row>
    <row r="264" spans="1:22" ht="21.1" x14ac:dyDescent="0.35">
      <c r="A264" s="48" t="s">
        <v>104</v>
      </c>
      <c r="B264" s="183"/>
      <c r="C264" s="166"/>
      <c r="D264" s="155" t="s">
        <v>551</v>
      </c>
      <c r="E264" s="155" t="s">
        <v>551</v>
      </c>
      <c r="F264" s="155" t="s">
        <v>551</v>
      </c>
      <c r="G264" s="155" t="s">
        <v>551</v>
      </c>
      <c r="H264" s="155" t="s">
        <v>551</v>
      </c>
      <c r="I264" s="157"/>
      <c r="J264" s="155" t="s">
        <v>551</v>
      </c>
      <c r="K264" s="155" t="s">
        <v>551</v>
      </c>
      <c r="L264" s="155" t="s">
        <v>551</v>
      </c>
      <c r="M264" s="155" t="s">
        <v>552</v>
      </c>
      <c r="N264" s="155" t="s">
        <v>551</v>
      </c>
      <c r="O264" s="155" t="s">
        <v>551</v>
      </c>
      <c r="P264" s="155" t="s">
        <v>625</v>
      </c>
      <c r="Q264" s="155" t="s">
        <v>551</v>
      </c>
      <c r="R264" s="155" t="s">
        <v>551</v>
      </c>
      <c r="S264" s="167" t="s">
        <v>551</v>
      </c>
      <c r="T264" s="167" t="s">
        <v>551</v>
      </c>
      <c r="U264" s="167" t="s">
        <v>551</v>
      </c>
      <c r="V264" s="167" t="s">
        <v>551</v>
      </c>
    </row>
    <row r="265" spans="1:22" x14ac:dyDescent="0.3">
      <c r="A265" s="80" t="s">
        <v>28</v>
      </c>
      <c r="B265" s="184">
        <f>SUM(D265:T265)+22</f>
        <v>24</v>
      </c>
      <c r="C265" s="25">
        <f>B265+42</f>
        <v>66</v>
      </c>
      <c r="D265" s="155"/>
      <c r="E265" s="155"/>
      <c r="F265" s="155"/>
      <c r="G265" s="155"/>
      <c r="H265" s="155"/>
      <c r="I265" s="157"/>
      <c r="J265" s="155"/>
      <c r="K265" s="155"/>
      <c r="L265" s="155"/>
      <c r="M265" s="155">
        <v>1</v>
      </c>
      <c r="N265" s="155"/>
      <c r="O265" s="155"/>
      <c r="P265" s="155">
        <v>1</v>
      </c>
      <c r="Q265" s="155"/>
      <c r="R265" s="155"/>
      <c r="S265" s="155"/>
      <c r="T265" s="155"/>
      <c r="U265" s="155"/>
      <c r="V265" s="155"/>
    </row>
    <row r="266" spans="1:22" x14ac:dyDescent="0.3">
      <c r="A266" s="80" t="s">
        <v>29</v>
      </c>
      <c r="B266" s="184">
        <f>SUM(D266:T266)+5</f>
        <v>19</v>
      </c>
      <c r="C266" s="25">
        <f>B266+11</f>
        <v>30</v>
      </c>
      <c r="D266" s="155">
        <v>1</v>
      </c>
      <c r="E266" s="155">
        <v>1</v>
      </c>
      <c r="F266" s="155">
        <v>1</v>
      </c>
      <c r="G266" s="155">
        <v>1</v>
      </c>
      <c r="H266" s="155">
        <v>1</v>
      </c>
      <c r="I266" s="157"/>
      <c r="J266" s="155">
        <v>1</v>
      </c>
      <c r="K266" s="155">
        <v>1</v>
      </c>
      <c r="L266" s="155">
        <v>1</v>
      </c>
      <c r="M266" s="155"/>
      <c r="N266" s="155">
        <v>1</v>
      </c>
      <c r="O266" s="155">
        <v>1</v>
      </c>
      <c r="P266" s="155"/>
      <c r="Q266" s="155">
        <v>1</v>
      </c>
      <c r="R266" s="155">
        <v>1</v>
      </c>
      <c r="S266" s="155">
        <v>1</v>
      </c>
      <c r="T266" s="155">
        <v>1</v>
      </c>
      <c r="U266" s="155">
        <v>1</v>
      </c>
      <c r="V266" s="155">
        <v>1</v>
      </c>
    </row>
    <row r="267" spans="1:22" x14ac:dyDescent="0.3">
      <c r="A267" s="80" t="s">
        <v>30</v>
      </c>
      <c r="B267" s="184">
        <f>B265+B266</f>
        <v>43</v>
      </c>
      <c r="C267" s="25">
        <f>C265+C266</f>
        <v>96</v>
      </c>
      <c r="D267" s="155"/>
      <c r="E267" s="155"/>
      <c r="F267" s="155"/>
      <c r="G267" s="155"/>
      <c r="H267" s="155"/>
      <c r="I267" s="157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</row>
    <row r="268" spans="1:22" x14ac:dyDescent="0.3">
      <c r="A268" s="80" t="s">
        <v>31</v>
      </c>
      <c r="B268" s="184">
        <f>SUM(D268:T268)+4</f>
        <v>5</v>
      </c>
      <c r="C268" s="25">
        <f>B268+5</f>
        <v>10</v>
      </c>
      <c r="D268" s="155"/>
      <c r="E268" s="155"/>
      <c r="F268" s="155"/>
      <c r="G268" s="155"/>
      <c r="H268" s="155"/>
      <c r="I268" s="157"/>
      <c r="J268" s="155"/>
      <c r="K268" s="155"/>
      <c r="L268" s="155"/>
      <c r="M268" s="155"/>
      <c r="N268" s="155"/>
      <c r="O268" s="155">
        <v>1</v>
      </c>
      <c r="P268" s="155"/>
      <c r="Q268" s="155"/>
      <c r="R268" s="155"/>
      <c r="S268" s="155"/>
      <c r="T268" s="155"/>
      <c r="U268" s="155"/>
      <c r="V268" s="155"/>
    </row>
    <row r="269" spans="1:22" ht="17" thickBot="1" x14ac:dyDescent="0.35">
      <c r="A269" s="82" t="s">
        <v>32</v>
      </c>
      <c r="B269" s="185">
        <f>SUM(D269:T269)+20</f>
        <v>25</v>
      </c>
      <c r="C269" s="26">
        <f>B269+25</f>
        <v>50</v>
      </c>
      <c r="D269" s="161"/>
      <c r="E269" s="161"/>
      <c r="F269" s="161"/>
      <c r="G269" s="161"/>
      <c r="H269" s="161"/>
      <c r="I269" s="163"/>
      <c r="J269" s="161"/>
      <c r="K269" s="161"/>
      <c r="L269" s="161"/>
      <c r="M269" s="161"/>
      <c r="N269" s="161"/>
      <c r="O269" s="161">
        <v>5</v>
      </c>
      <c r="P269" s="161"/>
      <c r="Q269" s="161"/>
      <c r="R269" s="161"/>
      <c r="S269" s="161"/>
      <c r="T269" s="161"/>
      <c r="U269" s="161"/>
      <c r="V269" s="161"/>
    </row>
    <row r="270" spans="1:22" ht="21.1" x14ac:dyDescent="0.35">
      <c r="A270" s="48" t="s">
        <v>75</v>
      </c>
      <c r="B270" s="183"/>
      <c r="C270" s="166"/>
      <c r="D270" s="155"/>
      <c r="E270" s="155"/>
      <c r="F270" s="155"/>
      <c r="G270" s="155"/>
      <c r="H270" s="155"/>
      <c r="I270" s="157"/>
      <c r="J270" s="155"/>
      <c r="K270" s="155"/>
      <c r="L270" s="155"/>
      <c r="M270" s="155"/>
      <c r="N270" s="155"/>
      <c r="O270" s="167"/>
      <c r="P270" s="167"/>
      <c r="Q270" s="167"/>
      <c r="R270" s="167"/>
      <c r="S270" s="167"/>
      <c r="T270" s="167"/>
      <c r="U270" s="167"/>
      <c r="V270" s="167"/>
    </row>
    <row r="271" spans="1:22" x14ac:dyDescent="0.3">
      <c r="A271" s="80" t="s">
        <v>31</v>
      </c>
      <c r="B271" s="181">
        <f>SUM(D271:T271)</f>
        <v>5</v>
      </c>
      <c r="C271" s="166"/>
      <c r="D271" s="155"/>
      <c r="E271" s="155"/>
      <c r="F271" s="155">
        <v>2</v>
      </c>
      <c r="G271" s="155"/>
      <c r="H271" s="155">
        <v>1</v>
      </c>
      <c r="I271" s="157"/>
      <c r="J271" s="155"/>
      <c r="K271" s="155"/>
      <c r="L271" s="155"/>
      <c r="M271" s="155"/>
      <c r="N271" s="155">
        <v>1</v>
      </c>
      <c r="O271" s="155"/>
      <c r="P271" s="155"/>
      <c r="Q271" s="155">
        <v>1</v>
      </c>
      <c r="R271" s="155"/>
      <c r="S271" s="155"/>
      <c r="T271" s="155"/>
      <c r="U271" s="155"/>
      <c r="V271" s="155"/>
    </row>
    <row r="272" spans="1:22" ht="17" thickBot="1" x14ac:dyDescent="0.35">
      <c r="A272" s="82" t="s">
        <v>32</v>
      </c>
      <c r="B272" s="181">
        <f>SUM(D272:T272)</f>
        <v>35</v>
      </c>
      <c r="C272" s="173"/>
      <c r="D272" s="174"/>
      <c r="E272" s="174"/>
      <c r="F272" s="174">
        <v>14</v>
      </c>
      <c r="G272" s="174"/>
      <c r="H272" s="174">
        <v>7</v>
      </c>
      <c r="I272" s="175"/>
      <c r="J272" s="174"/>
      <c r="K272" s="174"/>
      <c r="L272" s="174"/>
      <c r="M272" s="174"/>
      <c r="N272" s="174">
        <v>7</v>
      </c>
      <c r="O272" s="174"/>
      <c r="P272" s="174"/>
      <c r="Q272" s="174">
        <v>7</v>
      </c>
      <c r="R272" s="174"/>
      <c r="S272" s="174"/>
      <c r="T272" s="174"/>
      <c r="U272" s="174"/>
      <c r="V272" s="174"/>
    </row>
    <row r="273" spans="1:22" ht="23.8" x14ac:dyDescent="0.4">
      <c r="C273" s="176" t="s">
        <v>76</v>
      </c>
      <c r="D273" s="93"/>
      <c r="E273" s="93"/>
      <c r="F273" s="93"/>
      <c r="G273" s="93"/>
      <c r="H273" s="93"/>
      <c r="I273" s="92"/>
      <c r="J273" s="93"/>
      <c r="K273" s="93"/>
      <c r="L273" s="93"/>
      <c r="M273" s="177"/>
      <c r="N273" s="177"/>
      <c r="O273" s="93"/>
      <c r="P273" s="93"/>
      <c r="Q273" s="93"/>
      <c r="R273" s="93"/>
      <c r="S273" s="93"/>
      <c r="T273" s="93"/>
      <c r="U273" s="93"/>
      <c r="V273" s="93"/>
    </row>
    <row r="274" spans="1:22" x14ac:dyDescent="0.3">
      <c r="C274" s="178" t="s">
        <v>28</v>
      </c>
      <c r="D274" s="93">
        <f t="shared" ref="D274:K277" si="1">IF(SUMIF($A$4:$A$272,$C274,D$4:D$272)=0,"",SUMIF($A$4:$A$272,$C274,D$4:D$272))</f>
        <v>15</v>
      </c>
      <c r="E274" s="93">
        <f t="shared" si="1"/>
        <v>15</v>
      </c>
      <c r="F274" s="93">
        <f t="shared" si="1"/>
        <v>15</v>
      </c>
      <c r="G274" s="93">
        <f t="shared" si="1"/>
        <v>15</v>
      </c>
      <c r="H274" s="93">
        <f t="shared" si="1"/>
        <v>15</v>
      </c>
      <c r="I274" s="92" t="str">
        <f t="shared" si="1"/>
        <v/>
      </c>
      <c r="J274" s="93">
        <f t="shared" si="1"/>
        <v>15</v>
      </c>
      <c r="K274" s="93">
        <f t="shared" si="1"/>
        <v>15</v>
      </c>
      <c r="L274" s="93">
        <f t="shared" ref="L274:Q277" si="2">IF(SUMIF($A$4:$A$272,$C274,L$4:L$272)=0,"",SUMIF($A$4:$A$272,$C274,L$4:L$272))</f>
        <v>15</v>
      </c>
      <c r="M274" s="93">
        <f t="shared" si="2"/>
        <v>15</v>
      </c>
      <c r="N274" s="93">
        <f t="shared" si="2"/>
        <v>15</v>
      </c>
      <c r="O274" s="93">
        <f t="shared" si="2"/>
        <v>15</v>
      </c>
      <c r="P274" s="93">
        <f t="shared" si="2"/>
        <v>15</v>
      </c>
      <c r="Q274" s="93">
        <f t="shared" si="2"/>
        <v>15</v>
      </c>
      <c r="R274" s="93">
        <f>IF(SUMIF($A$4:$A$272,$C274,R$4:R$272)=0,"",SUMIF($A$4:$A$272,$C274,R$4:R$272))</f>
        <v>15</v>
      </c>
      <c r="S274" s="93">
        <f>IF(SUMIF($A$4:$A$272,$C274,S$4:S$272)=0,"",SUMIF($A$4:$A$272,$C274,S$4:S$272))</f>
        <v>15</v>
      </c>
      <c r="T274" s="93">
        <f>IF(SUMIF($A$4:$A$272,$C274,T$4:T$272)=0,"",SUMIF($A$4:$A$272,$C274,T$4:T$272))</f>
        <v>15</v>
      </c>
      <c r="U274" s="93">
        <f>IF(SUMIF($A$4:$A$272,$C274,U$4:U$272)=0,"",SUMIF($A$4:$A$272,$C274,U$4:U$272))</f>
        <v>15</v>
      </c>
      <c r="V274" s="93">
        <f>IF(SUMIF($A$4:$A$272,$C274,V$4:V$272)=0,"",SUMIF($A$4:$A$272,$C274,V$4:V$272))</f>
        <v>15</v>
      </c>
    </row>
    <row r="275" spans="1:22" x14ac:dyDescent="0.3">
      <c r="C275" s="178" t="s">
        <v>29</v>
      </c>
      <c r="D275" s="93">
        <f t="shared" si="1"/>
        <v>8</v>
      </c>
      <c r="E275" s="93">
        <f t="shared" si="1"/>
        <v>7</v>
      </c>
      <c r="F275" s="93">
        <f t="shared" si="1"/>
        <v>8</v>
      </c>
      <c r="G275" s="93">
        <f t="shared" si="1"/>
        <v>7</v>
      </c>
      <c r="H275" s="93">
        <f t="shared" si="1"/>
        <v>8</v>
      </c>
      <c r="I275" s="92" t="str">
        <f t="shared" si="1"/>
        <v/>
      </c>
      <c r="J275" s="93">
        <f t="shared" si="1"/>
        <v>8</v>
      </c>
      <c r="K275" s="93">
        <f t="shared" si="1"/>
        <v>6</v>
      </c>
      <c r="L275" s="93">
        <f t="shared" si="2"/>
        <v>7</v>
      </c>
      <c r="M275" s="93">
        <f t="shared" si="2"/>
        <v>8</v>
      </c>
      <c r="N275" s="93">
        <f t="shared" si="2"/>
        <v>8</v>
      </c>
      <c r="O275" s="93">
        <f t="shared" si="2"/>
        <v>8</v>
      </c>
      <c r="P275" s="93">
        <f t="shared" si="2"/>
        <v>8</v>
      </c>
      <c r="Q275" s="93">
        <f t="shared" si="2"/>
        <v>8</v>
      </c>
      <c r="R275" s="93">
        <f>IF(SUMIF($A$4:$A$272,$C275,R$4:R$272)=0,"",SUMIF($A$4:$A$272,$C275,R$4:R$272))</f>
        <v>8</v>
      </c>
      <c r="S275" s="93">
        <f>IF(SUMIF($A$4:$A$272,$C275,S$4:S$272)=0,"",SUMIF($A$4:$A$272,$C275,S$4:S$272))</f>
        <v>8</v>
      </c>
      <c r="T275" s="93">
        <f t="shared" ref="S275:V277" si="3">IF(SUMIF($A$12:$A$272,$C275,T$12:T$272)=0,"",SUMIF($A$12:$A$272,$C275,T$12:T$272))</f>
        <v>8</v>
      </c>
      <c r="U275" s="93">
        <f t="shared" si="3"/>
        <v>7</v>
      </c>
      <c r="V275" s="93">
        <f t="shared" si="3"/>
        <v>7</v>
      </c>
    </row>
    <row r="276" spans="1:22" x14ac:dyDescent="0.3">
      <c r="C276" s="178" t="s">
        <v>31</v>
      </c>
      <c r="D276" s="93">
        <f t="shared" si="1"/>
        <v>3</v>
      </c>
      <c r="E276" s="93">
        <f t="shared" si="1"/>
        <v>4</v>
      </c>
      <c r="F276" s="93">
        <f t="shared" si="1"/>
        <v>5</v>
      </c>
      <c r="G276" s="93">
        <f t="shared" si="1"/>
        <v>4</v>
      </c>
      <c r="H276" s="93">
        <f t="shared" si="1"/>
        <v>3</v>
      </c>
      <c r="I276" s="92" t="str">
        <f t="shared" si="1"/>
        <v/>
      </c>
      <c r="J276" s="93">
        <f t="shared" si="1"/>
        <v>3</v>
      </c>
      <c r="K276" s="93">
        <f t="shared" si="1"/>
        <v>3</v>
      </c>
      <c r="L276" s="93">
        <f t="shared" si="2"/>
        <v>4</v>
      </c>
      <c r="M276" s="93">
        <f t="shared" si="2"/>
        <v>3</v>
      </c>
      <c r="N276" s="93">
        <f t="shared" si="2"/>
        <v>4</v>
      </c>
      <c r="O276" s="93">
        <f t="shared" si="2"/>
        <v>2</v>
      </c>
      <c r="P276" s="93">
        <f t="shared" si="2"/>
        <v>3</v>
      </c>
      <c r="Q276" s="93">
        <f t="shared" si="2"/>
        <v>3</v>
      </c>
      <c r="R276" s="93">
        <f>IF(SUMIF($A$4:$A$272,$C276,R$4:R$272)=0,"",SUMIF($A$4:$A$272,$C276,R$4:R$272))</f>
        <v>5</v>
      </c>
      <c r="S276" s="93">
        <f t="shared" si="3"/>
        <v>6</v>
      </c>
      <c r="T276" s="93">
        <f t="shared" si="3"/>
        <v>2</v>
      </c>
      <c r="U276" s="93">
        <f t="shared" si="3"/>
        <v>3</v>
      </c>
      <c r="V276" s="93">
        <f t="shared" si="3"/>
        <v>2</v>
      </c>
    </row>
    <row r="277" spans="1:22" x14ac:dyDescent="0.3">
      <c r="C277" s="178" t="s">
        <v>32</v>
      </c>
      <c r="D277" s="93">
        <f t="shared" si="1"/>
        <v>25</v>
      </c>
      <c r="E277" s="93">
        <f t="shared" si="1"/>
        <v>31</v>
      </c>
      <c r="F277" s="93">
        <f t="shared" si="1"/>
        <v>36</v>
      </c>
      <c r="G277" s="93">
        <f t="shared" si="1"/>
        <v>31</v>
      </c>
      <c r="H277" s="93">
        <f t="shared" si="1"/>
        <v>30</v>
      </c>
      <c r="I277" s="92" t="str">
        <f t="shared" si="1"/>
        <v/>
      </c>
      <c r="J277" s="93">
        <f t="shared" si="1"/>
        <v>20</v>
      </c>
      <c r="K277" s="93">
        <f t="shared" si="1"/>
        <v>27</v>
      </c>
      <c r="L277" s="93">
        <f t="shared" si="2"/>
        <v>28</v>
      </c>
      <c r="M277" s="93">
        <f t="shared" si="2"/>
        <v>22</v>
      </c>
      <c r="N277" s="93">
        <f t="shared" si="2"/>
        <v>31</v>
      </c>
      <c r="O277" s="93">
        <f t="shared" si="2"/>
        <v>14</v>
      </c>
      <c r="P277" s="93">
        <f t="shared" si="2"/>
        <v>17</v>
      </c>
      <c r="Q277" s="93">
        <f t="shared" si="2"/>
        <v>24</v>
      </c>
      <c r="R277" s="93">
        <f>IF(SUMIF($A$4:$A$272,$C277,R$4:R$272)=0,"",SUMIF($A$4:$A$272,$C277,R$4:R$272))</f>
        <v>33</v>
      </c>
      <c r="S277" s="93">
        <f t="shared" si="3"/>
        <v>38</v>
      </c>
      <c r="T277" s="93">
        <f t="shared" si="3"/>
        <v>15</v>
      </c>
      <c r="U277" s="93">
        <f t="shared" si="3"/>
        <v>27</v>
      </c>
      <c r="V277" s="93">
        <f t="shared" si="3"/>
        <v>20</v>
      </c>
    </row>
    <row r="279" spans="1:22" x14ac:dyDescent="0.3">
      <c r="A279" s="49" t="s">
        <v>394</v>
      </c>
    </row>
  </sheetData>
  <mergeCells count="3">
    <mergeCell ref="A1:A3"/>
    <mergeCell ref="B1:C1"/>
    <mergeCell ref="B2:C2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EF25-CDAA-D741-B7A4-1CF66774D1CF}">
  <dimension ref="A1:X239"/>
  <sheetViews>
    <sheetView zoomScale="70" zoomScaleNormal="70" workbookViewId="0">
      <pane xSplit="1" topLeftCell="O1" activePane="topRight" state="frozen"/>
      <selection pane="topRight" sqref="A1:A3"/>
    </sheetView>
  </sheetViews>
  <sheetFormatPr defaultColWidth="11.44140625" defaultRowHeight="16.3" x14ac:dyDescent="0.3"/>
  <cols>
    <col min="1" max="1" width="30.77734375" style="33" bestFit="1" customWidth="1"/>
    <col min="2" max="21" width="10.77734375" style="33"/>
  </cols>
  <sheetData>
    <row r="1" spans="1:24" x14ac:dyDescent="0.3">
      <c r="A1" s="237" t="s">
        <v>144</v>
      </c>
      <c r="B1" s="226" t="s">
        <v>0</v>
      </c>
      <c r="C1" s="227"/>
      <c r="D1" s="1" t="s">
        <v>395</v>
      </c>
      <c r="E1" s="1" t="s">
        <v>402</v>
      </c>
      <c r="F1" s="1" t="s">
        <v>403</v>
      </c>
      <c r="G1" s="1" t="s">
        <v>404</v>
      </c>
      <c r="H1" s="1" t="s">
        <v>405</v>
      </c>
      <c r="I1" s="1" t="s">
        <v>381</v>
      </c>
      <c r="J1" s="1" t="s">
        <v>382</v>
      </c>
      <c r="K1" s="1" t="s">
        <v>398</v>
      </c>
      <c r="L1" s="1" t="s">
        <v>406</v>
      </c>
      <c r="M1" s="1" t="s">
        <v>407</v>
      </c>
      <c r="N1" s="1" t="s">
        <v>400</v>
      </c>
      <c r="O1" s="1" t="s">
        <v>388</v>
      </c>
      <c r="P1" s="1" t="s">
        <v>401</v>
      </c>
      <c r="Q1" s="1" t="s">
        <v>390</v>
      </c>
      <c r="R1" s="1" t="s">
        <v>391</v>
      </c>
      <c r="S1" s="1" t="s">
        <v>419</v>
      </c>
      <c r="T1" s="1" t="s">
        <v>420</v>
      </c>
      <c r="U1" s="1" t="s">
        <v>393</v>
      </c>
      <c r="V1" s="1" t="s">
        <v>738</v>
      </c>
      <c r="W1" s="1" t="s">
        <v>743</v>
      </c>
      <c r="X1" s="1" t="s">
        <v>746</v>
      </c>
    </row>
    <row r="2" spans="1:24" x14ac:dyDescent="0.3">
      <c r="A2" s="238"/>
      <c r="B2" s="228" t="s">
        <v>9</v>
      </c>
      <c r="C2" s="240"/>
      <c r="D2" s="94">
        <v>42036</v>
      </c>
      <c r="E2" s="60">
        <v>44958</v>
      </c>
      <c r="F2" s="60">
        <v>36951</v>
      </c>
      <c r="G2" s="60">
        <v>39508</v>
      </c>
      <c r="H2" s="61"/>
      <c r="I2" s="60">
        <v>44621</v>
      </c>
      <c r="J2" s="60">
        <v>47178</v>
      </c>
      <c r="K2" s="60">
        <v>38443</v>
      </c>
      <c r="L2" s="60">
        <v>41000</v>
      </c>
      <c r="M2" s="60">
        <v>43556</v>
      </c>
      <c r="N2" s="60">
        <v>46113</v>
      </c>
      <c r="O2" s="60">
        <v>38108</v>
      </c>
      <c r="P2" s="60">
        <v>40299</v>
      </c>
      <c r="Q2" s="60">
        <v>42856</v>
      </c>
      <c r="R2" s="60">
        <v>45047</v>
      </c>
      <c r="S2" s="61"/>
      <c r="T2" s="60">
        <v>38139</v>
      </c>
      <c r="U2" s="60">
        <v>39600</v>
      </c>
      <c r="V2" s="60">
        <v>42522</v>
      </c>
      <c r="W2" s="60">
        <v>44713</v>
      </c>
      <c r="X2" s="60">
        <v>46905</v>
      </c>
    </row>
    <row r="3" spans="1:24" ht="17" thickBot="1" x14ac:dyDescent="0.35">
      <c r="A3" s="239"/>
      <c r="B3" s="135" t="s">
        <v>112</v>
      </c>
      <c r="C3" s="63" t="s">
        <v>11</v>
      </c>
      <c r="D3" s="199" t="s">
        <v>25</v>
      </c>
      <c r="E3" s="205" t="s">
        <v>114</v>
      </c>
      <c r="F3" s="213" t="s">
        <v>79</v>
      </c>
      <c r="G3" s="213" t="s">
        <v>16</v>
      </c>
      <c r="H3" s="65"/>
      <c r="I3" s="213" t="s">
        <v>83</v>
      </c>
      <c r="J3" s="213" t="s">
        <v>82</v>
      </c>
      <c r="K3" s="214" t="s">
        <v>21</v>
      </c>
      <c r="L3" s="214" t="s">
        <v>14</v>
      </c>
      <c r="M3" s="213" t="s">
        <v>18</v>
      </c>
      <c r="N3" s="213" t="s">
        <v>15</v>
      </c>
      <c r="O3" s="214" t="s">
        <v>26</v>
      </c>
      <c r="P3" s="213" t="s">
        <v>23</v>
      </c>
      <c r="Q3" s="213" t="s">
        <v>113</v>
      </c>
      <c r="R3" s="214" t="s">
        <v>19</v>
      </c>
      <c r="S3" s="100"/>
      <c r="T3" s="206" t="s">
        <v>17</v>
      </c>
      <c r="U3" s="213" t="s">
        <v>80</v>
      </c>
      <c r="V3" s="213" t="s">
        <v>21</v>
      </c>
      <c r="W3" s="213" t="s">
        <v>16</v>
      </c>
      <c r="X3" s="214" t="s">
        <v>747</v>
      </c>
    </row>
    <row r="4" spans="1:24" ht="21.1" x14ac:dyDescent="0.35">
      <c r="A4" s="66" t="s">
        <v>115</v>
      </c>
      <c r="B4" s="136"/>
      <c r="C4" s="27"/>
      <c r="D4" s="137"/>
      <c r="E4" s="7"/>
      <c r="F4" s="8"/>
      <c r="G4" s="8"/>
      <c r="H4" s="71"/>
      <c r="I4" s="70"/>
      <c r="J4" s="70"/>
      <c r="K4" s="70"/>
      <c r="L4" s="70" t="s">
        <v>551</v>
      </c>
      <c r="M4" s="70"/>
      <c r="N4" s="70" t="s">
        <v>551</v>
      </c>
      <c r="O4" s="70" t="s">
        <v>551</v>
      </c>
      <c r="P4" s="70" t="s">
        <v>638</v>
      </c>
      <c r="Q4" s="8" t="s">
        <v>628</v>
      </c>
      <c r="R4" s="8"/>
      <c r="S4" s="71"/>
      <c r="T4" s="8" t="s">
        <v>551</v>
      </c>
      <c r="U4" s="8" t="s">
        <v>628</v>
      </c>
      <c r="V4" s="8" t="s">
        <v>638</v>
      </c>
      <c r="W4" s="8" t="s">
        <v>638</v>
      </c>
      <c r="X4" s="8" t="s">
        <v>638</v>
      </c>
    </row>
    <row r="5" spans="1:24" x14ac:dyDescent="0.3">
      <c r="A5" s="72" t="s">
        <v>28</v>
      </c>
      <c r="B5" s="138">
        <f>SUM(D5:U5)</f>
        <v>3</v>
      </c>
      <c r="C5" s="25">
        <f>B5</f>
        <v>3</v>
      </c>
      <c r="D5" s="139"/>
      <c r="E5" s="13"/>
      <c r="F5" s="14"/>
      <c r="G5" s="14"/>
      <c r="H5" s="54"/>
      <c r="I5" s="75"/>
      <c r="J5" s="75"/>
      <c r="K5" s="75"/>
      <c r="L5" s="75"/>
      <c r="M5" s="75"/>
      <c r="N5" s="75"/>
      <c r="O5" s="75"/>
      <c r="P5" s="75">
        <v>1</v>
      </c>
      <c r="Q5" s="14">
        <v>1</v>
      </c>
      <c r="R5" s="14"/>
      <c r="S5" s="54"/>
      <c r="T5" s="14"/>
      <c r="U5" s="14">
        <v>1</v>
      </c>
      <c r="V5" s="14">
        <v>1</v>
      </c>
      <c r="W5" s="14">
        <v>1</v>
      </c>
      <c r="X5" s="14">
        <v>1</v>
      </c>
    </row>
    <row r="6" spans="1:24" x14ac:dyDescent="0.3">
      <c r="A6" s="72" t="s">
        <v>29</v>
      </c>
      <c r="B6" s="138">
        <f>SUM(D6:U6)+2</f>
        <v>6</v>
      </c>
      <c r="C6" s="25">
        <f t="shared" ref="C6:C9" si="0">B6</f>
        <v>6</v>
      </c>
      <c r="D6" s="139"/>
      <c r="E6" s="13"/>
      <c r="F6" s="14"/>
      <c r="G6" s="14"/>
      <c r="H6" s="54"/>
      <c r="I6" s="75"/>
      <c r="J6" s="75"/>
      <c r="K6" s="75"/>
      <c r="L6" s="75">
        <v>1</v>
      </c>
      <c r="M6" s="75"/>
      <c r="N6" s="75">
        <v>1</v>
      </c>
      <c r="O6" s="75">
        <v>1</v>
      </c>
      <c r="P6" s="75"/>
      <c r="Q6" s="14"/>
      <c r="R6" s="14"/>
      <c r="S6" s="54"/>
      <c r="T6" s="14">
        <v>1</v>
      </c>
      <c r="U6" s="14"/>
      <c r="V6" s="14"/>
      <c r="W6" s="14"/>
      <c r="X6" s="14"/>
    </row>
    <row r="7" spans="1:24" x14ac:dyDescent="0.3">
      <c r="A7" s="72" t="s">
        <v>30</v>
      </c>
      <c r="B7" s="138">
        <f>B5+B6</f>
        <v>9</v>
      </c>
      <c r="C7" s="25">
        <f t="shared" si="0"/>
        <v>9</v>
      </c>
      <c r="D7" s="139"/>
      <c r="E7" s="13"/>
      <c r="F7" s="14"/>
      <c r="G7" s="14"/>
      <c r="H7" s="54"/>
      <c r="I7" s="75"/>
      <c r="J7" s="75"/>
      <c r="K7" s="75"/>
      <c r="L7" s="75"/>
      <c r="M7" s="75"/>
      <c r="N7" s="75"/>
      <c r="O7" s="75"/>
      <c r="P7" s="75"/>
      <c r="Q7" s="14"/>
      <c r="R7" s="14"/>
      <c r="S7" s="54"/>
      <c r="T7" s="14"/>
      <c r="U7" s="14"/>
      <c r="V7" s="14"/>
      <c r="W7" s="14"/>
      <c r="X7" s="14"/>
    </row>
    <row r="8" spans="1:24" x14ac:dyDescent="0.3">
      <c r="A8" s="72" t="s">
        <v>31</v>
      </c>
      <c r="B8" s="138">
        <f>SUM(D8:U8)</f>
        <v>1</v>
      </c>
      <c r="C8" s="25">
        <f t="shared" si="0"/>
        <v>1</v>
      </c>
      <c r="D8" s="139"/>
      <c r="E8" s="13"/>
      <c r="F8" s="14"/>
      <c r="G8" s="14"/>
      <c r="H8" s="54"/>
      <c r="I8" s="75"/>
      <c r="J8" s="75"/>
      <c r="K8" s="75"/>
      <c r="L8" s="75"/>
      <c r="M8" s="75"/>
      <c r="N8" s="75"/>
      <c r="O8" s="75"/>
      <c r="P8" s="75"/>
      <c r="Q8" s="14"/>
      <c r="R8" s="14"/>
      <c r="S8" s="54"/>
      <c r="T8" s="14"/>
      <c r="U8" s="14">
        <v>1</v>
      </c>
      <c r="V8" s="14"/>
      <c r="W8" s="14">
        <v>1</v>
      </c>
      <c r="X8" s="14">
        <v>1</v>
      </c>
    </row>
    <row r="9" spans="1:24" ht="17" thickBot="1" x14ac:dyDescent="0.35">
      <c r="A9" s="76" t="s">
        <v>32</v>
      </c>
      <c r="B9" s="138">
        <f>SUM(D9:U9)</f>
        <v>5</v>
      </c>
      <c r="C9" s="16">
        <f t="shared" si="0"/>
        <v>5</v>
      </c>
      <c r="D9" s="140"/>
      <c r="E9" s="18"/>
      <c r="F9" s="19"/>
      <c r="G9" s="19"/>
      <c r="H9" s="79"/>
      <c r="I9" s="78"/>
      <c r="J9" s="78"/>
      <c r="K9" s="78"/>
      <c r="L9" s="78"/>
      <c r="M9" s="78"/>
      <c r="N9" s="78"/>
      <c r="O9" s="78"/>
      <c r="P9" s="78"/>
      <c r="Q9" s="19"/>
      <c r="R9" s="19"/>
      <c r="S9" s="79"/>
      <c r="T9" s="19"/>
      <c r="U9" s="19">
        <v>5</v>
      </c>
      <c r="V9" s="19"/>
      <c r="W9" s="19">
        <v>5</v>
      </c>
      <c r="X9" s="19">
        <v>5</v>
      </c>
    </row>
    <row r="10" spans="1:24" ht="21.1" x14ac:dyDescent="0.35">
      <c r="A10" s="48" t="s">
        <v>117</v>
      </c>
      <c r="B10" s="138"/>
      <c r="C10" s="27"/>
      <c r="D10" s="14"/>
      <c r="E10" s="14"/>
      <c r="F10" s="14"/>
      <c r="G10" s="14"/>
      <c r="H10" s="54"/>
      <c r="I10" s="75"/>
      <c r="J10" s="75"/>
      <c r="K10" s="75"/>
      <c r="L10" s="75"/>
      <c r="M10" s="75"/>
      <c r="N10" s="75"/>
      <c r="O10" s="75"/>
      <c r="P10" s="75"/>
      <c r="Q10" s="14"/>
      <c r="R10" s="14"/>
      <c r="S10" s="54"/>
      <c r="T10" s="14"/>
      <c r="U10" s="14"/>
      <c r="V10" s="14"/>
      <c r="W10" s="14"/>
      <c r="X10" s="14"/>
    </row>
    <row r="11" spans="1:24" x14ac:dyDescent="0.3">
      <c r="A11" s="80" t="s">
        <v>28</v>
      </c>
      <c r="B11" s="138">
        <f>SUM(D11:U11)+21</f>
        <v>21</v>
      </c>
      <c r="C11" s="25">
        <f>B11</f>
        <v>21</v>
      </c>
      <c r="D11" s="14"/>
      <c r="E11" s="14"/>
      <c r="F11" s="14"/>
      <c r="G11" s="14"/>
      <c r="H11" s="54"/>
      <c r="I11" s="75"/>
      <c r="J11" s="75"/>
      <c r="K11" s="75"/>
      <c r="L11" s="75"/>
      <c r="M11" s="75"/>
      <c r="N11" s="75"/>
      <c r="O11" s="75"/>
      <c r="P11" s="75"/>
      <c r="Q11" s="14"/>
      <c r="R11" s="14"/>
      <c r="S11" s="54"/>
      <c r="T11" s="14"/>
      <c r="U11" s="14"/>
      <c r="V11" s="14"/>
      <c r="W11" s="14"/>
      <c r="X11" s="14"/>
    </row>
    <row r="12" spans="1:24" x14ac:dyDescent="0.3">
      <c r="A12" s="80" t="s">
        <v>29</v>
      </c>
      <c r="B12" s="138">
        <f>SUM(D12:U12)+3</f>
        <v>3</v>
      </c>
      <c r="C12" s="25">
        <f t="shared" ref="C12:C15" si="1">B12</f>
        <v>3</v>
      </c>
      <c r="D12" s="14"/>
      <c r="E12" s="14"/>
      <c r="F12" s="14"/>
      <c r="G12" s="14"/>
      <c r="H12" s="54"/>
      <c r="I12" s="75"/>
      <c r="J12" s="75"/>
      <c r="K12" s="75"/>
      <c r="L12" s="75"/>
      <c r="M12" s="75"/>
      <c r="N12" s="75"/>
      <c r="O12" s="75"/>
      <c r="P12" s="75"/>
      <c r="Q12" s="14"/>
      <c r="R12" s="14"/>
      <c r="S12" s="54"/>
      <c r="T12" s="14"/>
      <c r="U12" s="14"/>
      <c r="V12" s="14"/>
      <c r="W12" s="14"/>
      <c r="X12" s="14"/>
    </row>
    <row r="13" spans="1:24" x14ac:dyDescent="0.3">
      <c r="A13" s="80" t="s">
        <v>30</v>
      </c>
      <c r="B13" s="138">
        <f>B11+B12</f>
        <v>24</v>
      </c>
      <c r="C13" s="25">
        <f t="shared" si="1"/>
        <v>24</v>
      </c>
      <c r="D13" s="14"/>
      <c r="E13" s="14"/>
      <c r="F13" s="14"/>
      <c r="G13" s="14"/>
      <c r="H13" s="54"/>
      <c r="I13" s="75"/>
      <c r="J13" s="75"/>
      <c r="K13" s="75"/>
      <c r="L13" s="75"/>
      <c r="M13" s="75"/>
      <c r="N13" s="75"/>
      <c r="O13" s="75"/>
      <c r="P13" s="75"/>
      <c r="Q13" s="14"/>
      <c r="R13" s="14"/>
      <c r="S13" s="54"/>
      <c r="T13" s="14"/>
      <c r="U13" s="14"/>
      <c r="V13" s="14"/>
      <c r="W13" s="14"/>
      <c r="X13" s="14"/>
    </row>
    <row r="14" spans="1:24" x14ac:dyDescent="0.3">
      <c r="A14" s="80" t="s">
        <v>31</v>
      </c>
      <c r="B14" s="138">
        <f>SUM(D14:U14)+5</f>
        <v>5</v>
      </c>
      <c r="C14" s="25">
        <f t="shared" si="1"/>
        <v>5</v>
      </c>
      <c r="D14" s="14"/>
      <c r="E14" s="14"/>
      <c r="F14" s="14"/>
      <c r="G14" s="14"/>
      <c r="H14" s="54"/>
      <c r="I14" s="75"/>
      <c r="J14" s="75"/>
      <c r="K14" s="75"/>
      <c r="L14" s="75"/>
      <c r="M14" s="75"/>
      <c r="N14" s="75"/>
      <c r="O14" s="75"/>
      <c r="P14" s="75"/>
      <c r="Q14" s="14"/>
      <c r="R14" s="14"/>
      <c r="S14" s="54"/>
      <c r="T14" s="14"/>
      <c r="U14" s="14"/>
      <c r="V14" s="14"/>
      <c r="W14" s="14"/>
      <c r="X14" s="14"/>
    </row>
    <row r="15" spans="1:24" ht="17" thickBot="1" x14ac:dyDescent="0.35">
      <c r="A15" s="82" t="s">
        <v>32</v>
      </c>
      <c r="B15" s="138">
        <f>SUM(D15:U15)+30</f>
        <v>30</v>
      </c>
      <c r="C15" s="16">
        <f t="shared" si="1"/>
        <v>30</v>
      </c>
      <c r="D15" s="19"/>
      <c r="E15" s="19"/>
      <c r="F15" s="19"/>
      <c r="G15" s="19"/>
      <c r="H15" s="79"/>
      <c r="I15" s="78"/>
      <c r="J15" s="78"/>
      <c r="K15" s="78"/>
      <c r="L15" s="78"/>
      <c r="M15" s="78"/>
      <c r="N15" s="78"/>
      <c r="O15" s="42"/>
      <c r="P15" s="78"/>
      <c r="Q15" s="19"/>
      <c r="R15" s="19"/>
      <c r="S15" s="79"/>
      <c r="T15" s="19"/>
      <c r="U15" s="19"/>
      <c r="V15" s="19"/>
      <c r="W15" s="19"/>
      <c r="X15" s="19"/>
    </row>
    <row r="16" spans="1:24" ht="21.1" x14ac:dyDescent="0.35">
      <c r="A16" s="66" t="s">
        <v>636</v>
      </c>
      <c r="B16" s="138"/>
      <c r="C16" s="27"/>
      <c r="D16" s="14"/>
      <c r="E16" s="14" t="s">
        <v>558</v>
      </c>
      <c r="F16" s="14">
        <v>14</v>
      </c>
      <c r="G16" s="14">
        <v>14</v>
      </c>
      <c r="H16" s="54"/>
      <c r="I16" s="75"/>
      <c r="J16" s="75" t="s">
        <v>628</v>
      </c>
      <c r="K16" s="75">
        <v>14</v>
      </c>
      <c r="L16" s="75">
        <v>14</v>
      </c>
      <c r="M16" s="75">
        <v>14</v>
      </c>
      <c r="N16" s="75">
        <v>14</v>
      </c>
      <c r="O16" s="75" t="s">
        <v>628</v>
      </c>
      <c r="P16" s="75"/>
      <c r="Q16" s="14"/>
      <c r="R16" s="14">
        <v>14</v>
      </c>
      <c r="S16" s="54"/>
      <c r="T16" s="14">
        <v>14</v>
      </c>
      <c r="U16" s="14">
        <v>15</v>
      </c>
      <c r="V16" s="14">
        <v>14</v>
      </c>
      <c r="W16" s="14">
        <v>14</v>
      </c>
      <c r="X16" s="14">
        <v>14</v>
      </c>
    </row>
    <row r="17" spans="1:24" x14ac:dyDescent="0.3">
      <c r="A17" s="72" t="s">
        <v>28</v>
      </c>
      <c r="B17" s="138">
        <f>SUM(D17:U17)</f>
        <v>12</v>
      </c>
      <c r="C17" s="25">
        <f>B17</f>
        <v>12</v>
      </c>
      <c r="D17" s="14"/>
      <c r="E17" s="14">
        <v>1</v>
      </c>
      <c r="F17" s="14">
        <v>1</v>
      </c>
      <c r="G17" s="14">
        <v>1</v>
      </c>
      <c r="H17" s="54"/>
      <c r="I17" s="75"/>
      <c r="J17" s="75">
        <v>1</v>
      </c>
      <c r="K17" s="75">
        <v>1</v>
      </c>
      <c r="L17" s="75">
        <v>1</v>
      </c>
      <c r="M17" s="75">
        <v>1</v>
      </c>
      <c r="N17" s="75">
        <v>1</v>
      </c>
      <c r="O17" s="75">
        <v>1</v>
      </c>
      <c r="P17" s="75"/>
      <c r="Q17" s="14"/>
      <c r="R17" s="14">
        <v>1</v>
      </c>
      <c r="S17" s="54"/>
      <c r="T17" s="14">
        <v>1</v>
      </c>
      <c r="U17" s="14">
        <v>1</v>
      </c>
      <c r="V17" s="14">
        <v>1</v>
      </c>
      <c r="W17" s="14">
        <v>1</v>
      </c>
      <c r="X17" s="14">
        <v>1</v>
      </c>
    </row>
    <row r="18" spans="1:24" x14ac:dyDescent="0.3">
      <c r="A18" s="72" t="s">
        <v>29</v>
      </c>
      <c r="B18" s="138">
        <f>SUM(D18:U18)</f>
        <v>0</v>
      </c>
      <c r="C18" s="25">
        <f t="shared" ref="C18:C21" si="2">B18</f>
        <v>0</v>
      </c>
      <c r="D18" s="14"/>
      <c r="E18" s="14"/>
      <c r="F18" s="14"/>
      <c r="G18" s="14"/>
      <c r="H18" s="54"/>
      <c r="I18" s="75"/>
      <c r="J18" s="75"/>
      <c r="K18" s="75"/>
      <c r="L18" s="75"/>
      <c r="M18" s="75"/>
      <c r="N18" s="75"/>
      <c r="O18" s="75"/>
      <c r="P18" s="75"/>
      <c r="Q18" s="14"/>
      <c r="R18" s="14"/>
      <c r="S18" s="54"/>
      <c r="T18" s="14"/>
      <c r="U18" s="14"/>
      <c r="V18" s="14"/>
      <c r="W18" s="14"/>
      <c r="X18" s="14"/>
    </row>
    <row r="19" spans="1:24" x14ac:dyDescent="0.3">
      <c r="A19" s="72" t="s">
        <v>30</v>
      </c>
      <c r="B19" s="138">
        <f>B17+B18</f>
        <v>12</v>
      </c>
      <c r="C19" s="25">
        <f t="shared" si="2"/>
        <v>12</v>
      </c>
      <c r="D19" s="14"/>
      <c r="E19" s="14"/>
      <c r="F19" s="14"/>
      <c r="G19" s="14"/>
      <c r="H19" s="54"/>
      <c r="I19" s="75"/>
      <c r="J19" s="75"/>
      <c r="K19" s="75"/>
      <c r="L19" s="75"/>
      <c r="M19" s="75"/>
      <c r="N19" s="75"/>
      <c r="O19" s="75"/>
      <c r="P19" s="75"/>
      <c r="Q19" s="14"/>
      <c r="R19" s="14"/>
      <c r="S19" s="54"/>
      <c r="T19" s="14"/>
      <c r="U19" s="14"/>
      <c r="V19" s="14"/>
      <c r="W19" s="14"/>
      <c r="X19" s="14"/>
    </row>
    <row r="20" spans="1:24" x14ac:dyDescent="0.3">
      <c r="A20" s="72" t="s">
        <v>31</v>
      </c>
      <c r="B20" s="138">
        <f>SUM(D20:U20)</f>
        <v>3</v>
      </c>
      <c r="C20" s="25">
        <f t="shared" si="2"/>
        <v>3</v>
      </c>
      <c r="D20" s="14"/>
      <c r="E20" s="14"/>
      <c r="F20" s="14">
        <v>1</v>
      </c>
      <c r="G20" s="14"/>
      <c r="H20" s="54"/>
      <c r="I20" s="75"/>
      <c r="J20" s="75">
        <v>1</v>
      </c>
      <c r="K20" s="75"/>
      <c r="L20" s="75">
        <v>1</v>
      </c>
      <c r="M20" s="75"/>
      <c r="N20" s="75"/>
      <c r="O20" s="75"/>
      <c r="P20" s="75"/>
      <c r="Q20" s="14"/>
      <c r="R20" s="14"/>
      <c r="S20" s="54"/>
      <c r="T20" s="14"/>
      <c r="U20" s="14"/>
      <c r="V20" s="14">
        <v>1</v>
      </c>
      <c r="W20" s="14"/>
      <c r="X20" s="14"/>
    </row>
    <row r="21" spans="1:24" ht="17" thickBot="1" x14ac:dyDescent="0.35">
      <c r="A21" s="76" t="s">
        <v>32</v>
      </c>
      <c r="B21" s="138">
        <f>SUM(D21:U21)</f>
        <v>15</v>
      </c>
      <c r="C21" s="16">
        <f t="shared" si="2"/>
        <v>15</v>
      </c>
      <c r="D21" s="19"/>
      <c r="E21" s="19"/>
      <c r="F21" s="19">
        <v>5</v>
      </c>
      <c r="G21" s="19"/>
      <c r="H21" s="79"/>
      <c r="I21" s="78"/>
      <c r="J21" s="78">
        <v>5</v>
      </c>
      <c r="K21" s="78"/>
      <c r="L21" s="78">
        <v>5</v>
      </c>
      <c r="M21" s="78"/>
      <c r="N21" s="78"/>
      <c r="O21" s="78"/>
      <c r="P21" s="78"/>
      <c r="Q21" s="19"/>
      <c r="R21" s="19"/>
      <c r="S21" s="79"/>
      <c r="T21" s="19"/>
      <c r="U21" s="19"/>
      <c r="V21" s="19">
        <v>5</v>
      </c>
      <c r="W21" s="19"/>
      <c r="X21" s="19"/>
    </row>
    <row r="22" spans="1:24" ht="21.1" x14ac:dyDescent="0.35">
      <c r="A22" s="48" t="s">
        <v>118</v>
      </c>
      <c r="B22" s="138"/>
      <c r="C22" s="27"/>
      <c r="D22" s="14">
        <v>14</v>
      </c>
      <c r="E22" s="14">
        <v>14</v>
      </c>
      <c r="F22" s="14" t="s">
        <v>551</v>
      </c>
      <c r="G22" s="14"/>
      <c r="H22" s="54"/>
      <c r="I22" s="75" t="s">
        <v>628</v>
      </c>
      <c r="J22" s="75"/>
      <c r="K22" s="75" t="s">
        <v>551</v>
      </c>
      <c r="L22" s="75"/>
      <c r="M22" s="75" t="s">
        <v>551</v>
      </c>
      <c r="N22" s="75" t="s">
        <v>638</v>
      </c>
      <c r="O22" s="75" t="s">
        <v>638</v>
      </c>
      <c r="P22" s="75" t="s">
        <v>551</v>
      </c>
      <c r="Q22" s="14" t="s">
        <v>551</v>
      </c>
      <c r="R22" s="14" t="s">
        <v>621</v>
      </c>
      <c r="S22" s="54"/>
      <c r="T22" s="14"/>
      <c r="U22" s="14"/>
      <c r="V22" s="14"/>
      <c r="W22" s="14"/>
      <c r="X22" s="14"/>
    </row>
    <row r="23" spans="1:24" x14ac:dyDescent="0.3">
      <c r="A23" s="80" t="s">
        <v>28</v>
      </c>
      <c r="B23" s="138">
        <f>SUM(D23:U23)+11</f>
        <v>16</v>
      </c>
      <c r="C23" s="25">
        <f>B23+31</f>
        <v>47</v>
      </c>
      <c r="D23" s="14">
        <v>1</v>
      </c>
      <c r="E23" s="14">
        <v>1</v>
      </c>
      <c r="F23" s="14"/>
      <c r="G23" s="14"/>
      <c r="H23" s="54"/>
      <c r="I23" s="75">
        <v>1</v>
      </c>
      <c r="J23" s="75"/>
      <c r="K23" s="75"/>
      <c r="L23" s="75"/>
      <c r="M23" s="75"/>
      <c r="N23" s="75">
        <v>1</v>
      </c>
      <c r="O23" s="75">
        <v>1</v>
      </c>
      <c r="P23" s="75"/>
      <c r="Q23" s="14"/>
      <c r="R23" s="14"/>
      <c r="S23" s="54"/>
      <c r="T23" s="14"/>
      <c r="U23" s="14"/>
      <c r="V23" s="14"/>
      <c r="W23" s="14"/>
      <c r="X23" s="14"/>
    </row>
    <row r="24" spans="1:24" x14ac:dyDescent="0.3">
      <c r="A24" s="80" t="s">
        <v>29</v>
      </c>
      <c r="B24" s="138">
        <f>SUM(D24:U24)+2</f>
        <v>7</v>
      </c>
      <c r="C24" s="25">
        <f>B24+6</f>
        <v>13</v>
      </c>
      <c r="D24" s="14"/>
      <c r="E24" s="14"/>
      <c r="F24" s="14">
        <v>1</v>
      </c>
      <c r="G24" s="14"/>
      <c r="H24" s="54"/>
      <c r="I24" s="75"/>
      <c r="J24" s="75"/>
      <c r="K24" s="75">
        <v>1</v>
      </c>
      <c r="L24" s="75"/>
      <c r="M24" s="75">
        <v>1</v>
      </c>
      <c r="N24" s="75"/>
      <c r="O24" s="75"/>
      <c r="P24" s="75">
        <v>1</v>
      </c>
      <c r="Q24" s="14">
        <v>1</v>
      </c>
      <c r="R24" s="14"/>
      <c r="S24" s="54"/>
      <c r="T24" s="14"/>
      <c r="U24" s="14"/>
      <c r="V24" s="14"/>
      <c r="W24" s="14"/>
      <c r="X24" s="14"/>
    </row>
    <row r="25" spans="1:24" x14ac:dyDescent="0.3">
      <c r="A25" s="80" t="s">
        <v>30</v>
      </c>
      <c r="B25" s="138">
        <f>B23+B24</f>
        <v>23</v>
      </c>
      <c r="C25" s="25">
        <f>C23+C24</f>
        <v>60</v>
      </c>
      <c r="D25" s="14"/>
      <c r="E25" s="14"/>
      <c r="F25" s="14"/>
      <c r="G25" s="14"/>
      <c r="H25" s="54"/>
      <c r="I25" s="75"/>
      <c r="J25" s="75"/>
      <c r="K25" s="75"/>
      <c r="L25" s="75"/>
      <c r="M25" s="75"/>
      <c r="N25" s="75"/>
      <c r="O25" s="75"/>
      <c r="P25" s="75"/>
      <c r="Q25" s="14"/>
      <c r="R25" s="14"/>
      <c r="S25" s="54"/>
      <c r="T25" s="14"/>
      <c r="U25" s="14"/>
      <c r="V25" s="14"/>
      <c r="W25" s="14"/>
      <c r="X25" s="14"/>
    </row>
    <row r="26" spans="1:24" x14ac:dyDescent="0.3">
      <c r="A26" s="80" t="s">
        <v>31</v>
      </c>
      <c r="B26" s="138">
        <f>SUM(D26:U26)+4</f>
        <v>6</v>
      </c>
      <c r="C26" s="25">
        <f>B26+5</f>
        <v>11</v>
      </c>
      <c r="D26" s="14"/>
      <c r="E26" s="14">
        <v>1</v>
      </c>
      <c r="F26" s="14"/>
      <c r="G26" s="14"/>
      <c r="H26" s="54"/>
      <c r="I26" s="75">
        <v>1</v>
      </c>
      <c r="J26" s="75"/>
      <c r="K26" s="75"/>
      <c r="L26" s="75"/>
      <c r="M26" s="75"/>
      <c r="N26" s="75"/>
      <c r="O26" s="75"/>
      <c r="P26" s="75"/>
      <c r="Q26" s="14"/>
      <c r="R26" s="14"/>
      <c r="S26" s="54"/>
      <c r="T26" s="14"/>
      <c r="U26" s="14"/>
      <c r="V26" s="14"/>
      <c r="W26" s="14"/>
      <c r="X26" s="14"/>
    </row>
    <row r="27" spans="1:24" ht="17" thickBot="1" x14ac:dyDescent="0.35">
      <c r="A27" s="82" t="s">
        <v>32</v>
      </c>
      <c r="B27" s="138">
        <f>SUM(D27:U27)+20</f>
        <v>30</v>
      </c>
      <c r="C27" s="26">
        <f>B27+25</f>
        <v>55</v>
      </c>
      <c r="D27" s="19"/>
      <c r="E27" s="19">
        <v>5</v>
      </c>
      <c r="F27" s="19"/>
      <c r="G27" s="19"/>
      <c r="H27" s="79"/>
      <c r="I27" s="78">
        <v>5</v>
      </c>
      <c r="J27" s="78"/>
      <c r="K27" s="78"/>
      <c r="L27" s="78"/>
      <c r="M27" s="78"/>
      <c r="N27" s="78"/>
      <c r="O27" s="42"/>
      <c r="P27" s="78"/>
      <c r="Q27" s="19"/>
      <c r="R27" s="19"/>
      <c r="S27" s="79"/>
      <c r="T27" s="19"/>
      <c r="U27" s="19"/>
      <c r="V27" s="19"/>
      <c r="W27" s="19"/>
      <c r="X27" s="19"/>
    </row>
    <row r="28" spans="1:24" ht="21.1" x14ac:dyDescent="0.35">
      <c r="A28" s="48" t="s">
        <v>119</v>
      </c>
      <c r="B28" s="138"/>
      <c r="C28" s="27"/>
      <c r="D28" s="14">
        <v>11</v>
      </c>
      <c r="E28" s="14"/>
      <c r="F28" s="14"/>
      <c r="G28" s="14"/>
      <c r="H28" s="54"/>
      <c r="I28" s="75">
        <v>11</v>
      </c>
      <c r="J28" s="75"/>
      <c r="K28" s="75"/>
      <c r="L28" s="75"/>
      <c r="M28" s="75" t="s">
        <v>638</v>
      </c>
      <c r="N28" s="75"/>
      <c r="O28" s="75"/>
      <c r="P28" s="75"/>
      <c r="Q28" s="14"/>
      <c r="R28" s="14" t="s">
        <v>551</v>
      </c>
      <c r="S28" s="54"/>
      <c r="T28" s="14"/>
      <c r="U28" s="14">
        <v>11</v>
      </c>
      <c r="V28" s="14"/>
      <c r="W28" s="14"/>
      <c r="X28" s="14"/>
    </row>
    <row r="29" spans="1:24" x14ac:dyDescent="0.3">
      <c r="A29" s="80" t="s">
        <v>28</v>
      </c>
      <c r="B29" s="138">
        <f>SUM(D29:U29)+6</f>
        <v>10</v>
      </c>
      <c r="C29" s="25">
        <f>B29+2</f>
        <v>12</v>
      </c>
      <c r="D29" s="14">
        <v>1</v>
      </c>
      <c r="E29" s="14"/>
      <c r="F29" s="14"/>
      <c r="G29" s="14"/>
      <c r="H29" s="54"/>
      <c r="I29" s="75">
        <v>1</v>
      </c>
      <c r="J29" s="75"/>
      <c r="K29" s="75"/>
      <c r="L29" s="75"/>
      <c r="M29" s="75">
        <v>1</v>
      </c>
      <c r="N29" s="75"/>
      <c r="O29" s="75"/>
      <c r="P29" s="75"/>
      <c r="Q29" s="14"/>
      <c r="R29" s="14"/>
      <c r="S29" s="54"/>
      <c r="T29" s="14"/>
      <c r="U29" s="14">
        <v>1</v>
      </c>
      <c r="V29" s="14"/>
      <c r="W29" s="14"/>
      <c r="X29" s="14"/>
    </row>
    <row r="30" spans="1:24" x14ac:dyDescent="0.3">
      <c r="A30" s="80" t="s">
        <v>29</v>
      </c>
      <c r="B30" s="138">
        <f>SUM(D30:U30)+1</f>
        <v>2</v>
      </c>
      <c r="C30" s="25">
        <f>B30</f>
        <v>2</v>
      </c>
      <c r="D30" s="14"/>
      <c r="E30" s="14"/>
      <c r="F30" s="14"/>
      <c r="G30" s="14"/>
      <c r="H30" s="54"/>
      <c r="I30" s="75"/>
      <c r="J30" s="75"/>
      <c r="K30" s="75"/>
      <c r="L30" s="75"/>
      <c r="M30" s="75"/>
      <c r="N30" s="75"/>
      <c r="O30" s="75"/>
      <c r="P30" s="75"/>
      <c r="Q30" s="14"/>
      <c r="R30" s="14">
        <v>1</v>
      </c>
      <c r="S30" s="54"/>
      <c r="T30" s="14"/>
      <c r="U30" s="14"/>
      <c r="V30" s="14"/>
      <c r="W30" s="14"/>
      <c r="X30" s="14"/>
    </row>
    <row r="31" spans="1:24" x14ac:dyDescent="0.3">
      <c r="A31" s="80" t="s">
        <v>30</v>
      </c>
      <c r="B31" s="138">
        <f>B29+B30</f>
        <v>12</v>
      </c>
      <c r="C31" s="25">
        <f>C29+C30</f>
        <v>14</v>
      </c>
      <c r="D31" s="14"/>
      <c r="E31" s="14"/>
      <c r="F31" s="14"/>
      <c r="G31" s="14"/>
      <c r="H31" s="54"/>
      <c r="I31" s="75"/>
      <c r="J31" s="75"/>
      <c r="K31" s="75"/>
      <c r="L31" s="75"/>
      <c r="M31" s="75"/>
      <c r="N31" s="75"/>
      <c r="O31" s="75"/>
      <c r="P31" s="75"/>
      <c r="Q31" s="14"/>
      <c r="R31" s="14"/>
      <c r="S31" s="54"/>
      <c r="T31" s="14"/>
      <c r="U31" s="14"/>
      <c r="V31" s="14"/>
      <c r="W31" s="14"/>
      <c r="X31" s="14"/>
    </row>
    <row r="32" spans="1:24" x14ac:dyDescent="0.3">
      <c r="A32" s="80" t="s">
        <v>31</v>
      </c>
      <c r="B32" s="138">
        <f>SUM(D32:U32)+2</f>
        <v>3</v>
      </c>
      <c r="C32" s="25">
        <f>B32</f>
        <v>3</v>
      </c>
      <c r="D32" s="14"/>
      <c r="E32" s="14"/>
      <c r="F32" s="14"/>
      <c r="G32" s="14"/>
      <c r="H32" s="54"/>
      <c r="I32" s="75">
        <v>1</v>
      </c>
      <c r="J32" s="75"/>
      <c r="K32" s="75"/>
      <c r="L32" s="75"/>
      <c r="M32" s="75"/>
      <c r="N32" s="75"/>
      <c r="O32" s="75"/>
      <c r="P32" s="75"/>
      <c r="Q32" s="14"/>
      <c r="R32" s="14"/>
      <c r="S32" s="54"/>
      <c r="T32" s="14"/>
      <c r="U32" s="14"/>
      <c r="V32" s="14"/>
      <c r="W32" s="14"/>
      <c r="X32" s="14"/>
    </row>
    <row r="33" spans="1:24" ht="17" thickBot="1" x14ac:dyDescent="0.35">
      <c r="A33" s="82" t="s">
        <v>32</v>
      </c>
      <c r="B33" s="138">
        <f>SUM(D33:U33)+10</f>
        <v>15</v>
      </c>
      <c r="C33" s="26">
        <f>B33</f>
        <v>15</v>
      </c>
      <c r="D33" s="19"/>
      <c r="E33" s="19"/>
      <c r="F33" s="19"/>
      <c r="G33" s="19"/>
      <c r="H33" s="79"/>
      <c r="I33" s="78">
        <v>5</v>
      </c>
      <c r="J33" s="78"/>
      <c r="K33" s="78"/>
      <c r="L33" s="78"/>
      <c r="M33" s="78"/>
      <c r="N33" s="78"/>
      <c r="O33" s="78"/>
      <c r="P33" s="78"/>
      <c r="Q33" s="19"/>
      <c r="R33" s="19"/>
      <c r="S33" s="79"/>
      <c r="T33" s="19"/>
      <c r="U33" s="19"/>
      <c r="V33" s="19"/>
      <c r="W33" s="19"/>
      <c r="X33" s="19"/>
    </row>
    <row r="34" spans="1:24" ht="21.1" x14ac:dyDescent="0.35">
      <c r="A34" s="48" t="s">
        <v>120</v>
      </c>
      <c r="B34" s="138"/>
      <c r="C34" s="27"/>
      <c r="D34" s="14" t="s">
        <v>554</v>
      </c>
      <c r="E34" s="14"/>
      <c r="F34" s="14"/>
      <c r="G34" s="14">
        <v>15</v>
      </c>
      <c r="H34" s="54"/>
      <c r="I34" s="75"/>
      <c r="J34" s="75">
        <v>15</v>
      </c>
      <c r="K34" s="75">
        <v>15</v>
      </c>
      <c r="L34" s="75">
        <v>15</v>
      </c>
      <c r="M34" s="75" t="s">
        <v>554</v>
      </c>
      <c r="N34" s="75"/>
      <c r="O34" s="75">
        <v>15</v>
      </c>
      <c r="P34" s="75">
        <v>15</v>
      </c>
      <c r="Q34" s="14">
        <v>15</v>
      </c>
      <c r="R34" s="14" t="s">
        <v>554</v>
      </c>
      <c r="S34" s="54"/>
      <c r="T34" s="14"/>
      <c r="U34" s="14"/>
      <c r="V34" s="14"/>
      <c r="W34" s="14"/>
      <c r="X34" s="14"/>
    </row>
    <row r="35" spans="1:24" x14ac:dyDescent="0.3">
      <c r="A35" s="80" t="s">
        <v>28</v>
      </c>
      <c r="B35" s="138">
        <f>SUM(D35:U35)+22</f>
        <v>32</v>
      </c>
      <c r="C35" s="25">
        <f>B35</f>
        <v>32</v>
      </c>
      <c r="D35" s="14">
        <v>1</v>
      </c>
      <c r="E35" s="14"/>
      <c r="F35" s="14"/>
      <c r="G35" s="14">
        <v>1</v>
      </c>
      <c r="H35" s="54"/>
      <c r="I35" s="75"/>
      <c r="J35" s="75">
        <v>1</v>
      </c>
      <c r="K35" s="75">
        <v>1</v>
      </c>
      <c r="L35" s="75">
        <v>1</v>
      </c>
      <c r="M35" s="75">
        <v>1</v>
      </c>
      <c r="N35" s="75"/>
      <c r="O35" s="75">
        <v>1</v>
      </c>
      <c r="P35" s="75">
        <v>1</v>
      </c>
      <c r="Q35" s="14">
        <v>1</v>
      </c>
      <c r="R35" s="14">
        <v>1</v>
      </c>
      <c r="S35" s="54"/>
      <c r="T35" s="14"/>
      <c r="U35" s="14"/>
      <c r="V35" s="14"/>
      <c r="W35" s="14"/>
      <c r="X35" s="14"/>
    </row>
    <row r="36" spans="1:24" x14ac:dyDescent="0.3">
      <c r="A36" s="80" t="s">
        <v>29</v>
      </c>
      <c r="B36" s="138">
        <f>SUM(D36:U36)</f>
        <v>0</v>
      </c>
      <c r="C36" s="25">
        <f t="shared" ref="C36:C41" si="3">B36</f>
        <v>0</v>
      </c>
      <c r="D36" s="14"/>
      <c r="E36" s="14"/>
      <c r="F36" s="14"/>
      <c r="G36" s="14"/>
      <c r="H36" s="54"/>
      <c r="I36" s="75"/>
      <c r="J36" s="75"/>
      <c r="K36" s="75"/>
      <c r="L36" s="75"/>
      <c r="M36" s="75"/>
      <c r="N36" s="75"/>
      <c r="O36" s="75"/>
      <c r="P36" s="75"/>
      <c r="Q36" s="14"/>
      <c r="R36" s="14"/>
      <c r="S36" s="54"/>
      <c r="T36" s="14"/>
      <c r="U36" s="14"/>
      <c r="V36" s="14"/>
      <c r="W36" s="14"/>
      <c r="X36" s="14"/>
    </row>
    <row r="37" spans="1:24" x14ac:dyDescent="0.3">
      <c r="A37" s="80" t="s">
        <v>30</v>
      </c>
      <c r="B37" s="138">
        <f>B35+B36</f>
        <v>32</v>
      </c>
      <c r="C37" s="25">
        <f t="shared" si="3"/>
        <v>32</v>
      </c>
      <c r="D37" s="14"/>
      <c r="E37" s="14"/>
      <c r="F37" s="14"/>
      <c r="G37" s="14"/>
      <c r="H37" s="54"/>
      <c r="I37" s="75"/>
      <c r="J37" s="75"/>
      <c r="K37" s="75"/>
      <c r="L37" s="75"/>
      <c r="M37" s="75"/>
      <c r="N37" s="75"/>
      <c r="O37" s="75"/>
      <c r="P37" s="75"/>
      <c r="Q37" s="14"/>
      <c r="R37" s="14"/>
      <c r="S37" s="54"/>
      <c r="T37" s="14"/>
      <c r="U37" s="14"/>
      <c r="V37" s="14"/>
      <c r="W37" s="14"/>
      <c r="X37" s="14"/>
    </row>
    <row r="38" spans="1:24" x14ac:dyDescent="0.3">
      <c r="A38" s="80" t="s">
        <v>31</v>
      </c>
      <c r="B38" s="138">
        <f>SUM(D38:U38)+5</f>
        <v>9</v>
      </c>
      <c r="C38" s="25">
        <f t="shared" si="3"/>
        <v>9</v>
      </c>
      <c r="D38" s="14"/>
      <c r="E38" s="14"/>
      <c r="F38" s="14"/>
      <c r="G38" s="14">
        <v>2</v>
      </c>
      <c r="H38" s="54"/>
      <c r="I38" s="75"/>
      <c r="J38" s="75"/>
      <c r="K38" s="75"/>
      <c r="L38" s="75">
        <v>1</v>
      </c>
      <c r="M38" s="75"/>
      <c r="N38" s="75"/>
      <c r="O38" s="75">
        <v>1</v>
      </c>
      <c r="P38" s="75"/>
      <c r="Q38" s="14"/>
      <c r="R38" s="14"/>
      <c r="S38" s="54"/>
      <c r="T38" s="14"/>
      <c r="U38" s="14"/>
      <c r="V38" s="14"/>
      <c r="W38" s="14"/>
      <c r="X38" s="14"/>
    </row>
    <row r="39" spans="1:24" x14ac:dyDescent="0.3">
      <c r="A39" s="80" t="s">
        <v>40</v>
      </c>
      <c r="B39" s="138"/>
      <c r="C39" s="25"/>
      <c r="D39" s="14"/>
      <c r="E39" s="14"/>
      <c r="F39" s="14"/>
      <c r="G39" s="14"/>
      <c r="H39" s="54"/>
      <c r="I39" s="75"/>
      <c r="J39" s="75"/>
      <c r="K39" s="75"/>
      <c r="L39" s="75"/>
      <c r="M39" s="75"/>
      <c r="N39" s="75"/>
      <c r="O39" s="75">
        <v>1</v>
      </c>
      <c r="P39" s="75"/>
      <c r="Q39" s="14"/>
      <c r="R39" s="14"/>
      <c r="S39" s="54"/>
      <c r="T39" s="14"/>
      <c r="U39" s="14"/>
      <c r="V39" s="14"/>
      <c r="W39" s="14"/>
      <c r="X39" s="14"/>
    </row>
    <row r="40" spans="1:24" x14ac:dyDescent="0.3">
      <c r="A40" s="80" t="s">
        <v>85</v>
      </c>
      <c r="B40" s="138"/>
      <c r="C40" s="25"/>
      <c r="D40" s="14"/>
      <c r="E40" s="14"/>
      <c r="F40" s="14"/>
      <c r="G40" s="14"/>
      <c r="H40" s="54"/>
      <c r="I40" s="75"/>
      <c r="J40" s="75"/>
      <c r="K40" s="75"/>
      <c r="L40" s="75"/>
      <c r="M40" s="75"/>
      <c r="N40" s="75"/>
      <c r="O40" s="75">
        <v>1</v>
      </c>
      <c r="P40" s="75"/>
      <c r="Q40" s="14"/>
      <c r="R40" s="14"/>
      <c r="S40" s="54"/>
      <c r="T40" s="14"/>
      <c r="U40" s="14"/>
      <c r="V40" s="14"/>
      <c r="W40" s="14"/>
      <c r="X40" s="14"/>
    </row>
    <row r="41" spans="1:24" ht="17" thickBot="1" x14ac:dyDescent="0.35">
      <c r="A41" s="82" t="s">
        <v>32</v>
      </c>
      <c r="B41" s="138">
        <f>SUM(D41:U41)+28</f>
        <v>53</v>
      </c>
      <c r="C41" s="16">
        <f t="shared" si="3"/>
        <v>53</v>
      </c>
      <c r="D41" s="19"/>
      <c r="E41" s="19"/>
      <c r="F41" s="19"/>
      <c r="G41" s="19">
        <v>13</v>
      </c>
      <c r="H41" s="79"/>
      <c r="I41" s="78"/>
      <c r="J41" s="78"/>
      <c r="K41" s="78"/>
      <c r="L41" s="78">
        <v>5</v>
      </c>
      <c r="M41" s="78"/>
      <c r="N41" s="78"/>
      <c r="O41" s="78">
        <v>7</v>
      </c>
      <c r="P41" s="78"/>
      <c r="Q41" s="19"/>
      <c r="R41" s="19"/>
      <c r="S41" s="79"/>
      <c r="T41" s="19"/>
      <c r="U41" s="19"/>
      <c r="V41" s="19"/>
      <c r="W41" s="19"/>
      <c r="X41" s="19"/>
    </row>
    <row r="42" spans="1:24" ht="21.1" x14ac:dyDescent="0.35">
      <c r="A42" s="48" t="s">
        <v>121</v>
      </c>
      <c r="B42" s="138"/>
      <c r="C42" s="27"/>
      <c r="D42" s="14">
        <v>13</v>
      </c>
      <c r="E42" s="14">
        <v>13</v>
      </c>
      <c r="F42" s="14">
        <v>12</v>
      </c>
      <c r="G42" s="14" t="s">
        <v>551</v>
      </c>
      <c r="H42" s="54"/>
      <c r="I42" s="75"/>
      <c r="J42" s="75">
        <v>12</v>
      </c>
      <c r="K42" s="75" t="s">
        <v>549</v>
      </c>
      <c r="L42" s="75" t="s">
        <v>550</v>
      </c>
      <c r="M42" s="75" t="s">
        <v>621</v>
      </c>
      <c r="N42" s="75" t="s">
        <v>551</v>
      </c>
      <c r="O42" s="75">
        <v>12</v>
      </c>
      <c r="P42" s="75">
        <v>12</v>
      </c>
      <c r="Q42" s="14">
        <v>12</v>
      </c>
      <c r="R42" s="14" t="s">
        <v>551</v>
      </c>
      <c r="S42" s="54"/>
      <c r="T42" s="14" t="s">
        <v>549</v>
      </c>
      <c r="U42" s="14" t="s">
        <v>551</v>
      </c>
      <c r="V42" s="14" t="s">
        <v>551</v>
      </c>
      <c r="W42" s="14" t="s">
        <v>551</v>
      </c>
      <c r="X42" s="14" t="s">
        <v>551</v>
      </c>
    </row>
    <row r="43" spans="1:24" x14ac:dyDescent="0.3">
      <c r="A43" s="80" t="s">
        <v>28</v>
      </c>
      <c r="B43" s="138">
        <f>SUM(D43:U43)+25</f>
        <v>35</v>
      </c>
      <c r="C43" s="25">
        <f>B43+12</f>
        <v>47</v>
      </c>
      <c r="D43" s="14">
        <v>1</v>
      </c>
      <c r="E43" s="14">
        <v>1</v>
      </c>
      <c r="F43" s="14">
        <v>1</v>
      </c>
      <c r="G43" s="14"/>
      <c r="H43" s="54"/>
      <c r="I43" s="75"/>
      <c r="J43" s="75">
        <v>1</v>
      </c>
      <c r="K43" s="75">
        <v>1</v>
      </c>
      <c r="L43" s="75">
        <v>1</v>
      </c>
      <c r="M43" s="75"/>
      <c r="N43" s="75"/>
      <c r="O43" s="75">
        <v>1</v>
      </c>
      <c r="P43" s="75">
        <v>1</v>
      </c>
      <c r="Q43" s="14">
        <v>1</v>
      </c>
      <c r="R43" s="14"/>
      <c r="S43" s="54"/>
      <c r="T43" s="14">
        <v>1</v>
      </c>
      <c r="U43" s="14"/>
      <c r="V43" s="14"/>
      <c r="W43" s="14"/>
      <c r="X43" s="14"/>
    </row>
    <row r="44" spans="1:24" x14ac:dyDescent="0.3">
      <c r="A44" s="80" t="s">
        <v>29</v>
      </c>
      <c r="B44" s="138">
        <f>SUM(D44:U44)+4</f>
        <v>8</v>
      </c>
      <c r="C44" s="25">
        <f>B44+11</f>
        <v>19</v>
      </c>
      <c r="D44" s="14"/>
      <c r="E44" s="14"/>
      <c r="F44" s="14"/>
      <c r="G44" s="14">
        <v>1</v>
      </c>
      <c r="H44" s="54"/>
      <c r="I44" s="75"/>
      <c r="J44" s="75"/>
      <c r="K44" s="75"/>
      <c r="L44" s="75"/>
      <c r="M44" s="75"/>
      <c r="N44" s="75">
        <v>1</v>
      </c>
      <c r="O44" s="75"/>
      <c r="P44" s="75"/>
      <c r="Q44" s="14"/>
      <c r="R44" s="14">
        <v>1</v>
      </c>
      <c r="S44" s="54"/>
      <c r="T44" s="14"/>
      <c r="U44" s="14">
        <v>1</v>
      </c>
      <c r="V44" s="14">
        <v>1</v>
      </c>
      <c r="W44" s="14">
        <v>1</v>
      </c>
      <c r="X44" s="14">
        <v>1</v>
      </c>
    </row>
    <row r="45" spans="1:24" x14ac:dyDescent="0.3">
      <c r="A45" s="80" t="s">
        <v>30</v>
      </c>
      <c r="B45" s="138">
        <f>B43+B44</f>
        <v>43</v>
      </c>
      <c r="C45" s="25">
        <f>C43+C44</f>
        <v>66</v>
      </c>
      <c r="D45" s="14"/>
      <c r="E45" s="14"/>
      <c r="F45" s="14"/>
      <c r="G45" s="14"/>
      <c r="H45" s="54"/>
      <c r="I45" s="75"/>
      <c r="J45" s="75"/>
      <c r="K45" s="75"/>
      <c r="L45" s="75"/>
      <c r="M45" s="75"/>
      <c r="N45" s="75"/>
      <c r="O45" s="75"/>
      <c r="P45" s="75"/>
      <c r="Q45" s="14"/>
      <c r="R45" s="14"/>
      <c r="S45" s="54"/>
      <c r="T45" s="14"/>
      <c r="U45" s="14"/>
      <c r="V45" s="14"/>
      <c r="W45" s="14"/>
      <c r="X45" s="14"/>
    </row>
    <row r="46" spans="1:24" x14ac:dyDescent="0.3">
      <c r="A46" s="80" t="s">
        <v>31</v>
      </c>
      <c r="B46" s="138">
        <f>SUM(D46:U46)+7</f>
        <v>12</v>
      </c>
      <c r="C46" s="25">
        <f>B46+3</f>
        <v>15</v>
      </c>
      <c r="D46" s="14"/>
      <c r="E46" s="14">
        <v>1</v>
      </c>
      <c r="F46" s="14">
        <v>1</v>
      </c>
      <c r="G46" s="14"/>
      <c r="H46" s="54"/>
      <c r="I46" s="75"/>
      <c r="J46" s="75"/>
      <c r="K46" s="75"/>
      <c r="L46" s="75"/>
      <c r="M46" s="75"/>
      <c r="N46" s="75">
        <v>1</v>
      </c>
      <c r="O46" s="75">
        <v>1</v>
      </c>
      <c r="P46" s="75">
        <v>1</v>
      </c>
      <c r="Q46" s="14"/>
      <c r="R46" s="14"/>
      <c r="S46" s="54"/>
      <c r="T46" s="14"/>
      <c r="U46" s="14"/>
      <c r="V46" s="14"/>
      <c r="W46" s="14"/>
      <c r="X46" s="14"/>
    </row>
    <row r="47" spans="1:24" ht="17" thickBot="1" x14ac:dyDescent="0.35">
      <c r="A47" s="82" t="s">
        <v>32</v>
      </c>
      <c r="B47" s="138">
        <f>SUM(D47:U47)+35</f>
        <v>62</v>
      </c>
      <c r="C47" s="26">
        <f>B47+15</f>
        <v>77</v>
      </c>
      <c r="D47" s="19"/>
      <c r="E47" s="19">
        <v>7</v>
      </c>
      <c r="F47" s="19">
        <v>5</v>
      </c>
      <c r="G47" s="19"/>
      <c r="H47" s="79"/>
      <c r="I47" s="78"/>
      <c r="J47" s="78"/>
      <c r="K47" s="78"/>
      <c r="L47" s="78"/>
      <c r="M47" s="78"/>
      <c r="N47" s="78">
        <v>5</v>
      </c>
      <c r="O47" s="78">
        <v>5</v>
      </c>
      <c r="P47" s="78">
        <v>5</v>
      </c>
      <c r="Q47" s="19"/>
      <c r="R47" s="19"/>
      <c r="S47" s="79"/>
      <c r="T47" s="19"/>
      <c r="U47" s="19"/>
      <c r="V47" s="19"/>
      <c r="W47" s="19"/>
      <c r="X47" s="19"/>
    </row>
    <row r="48" spans="1:24" ht="21.1" x14ac:dyDescent="0.35">
      <c r="A48" s="48" t="s">
        <v>122</v>
      </c>
      <c r="B48" s="138"/>
      <c r="C48" s="27"/>
      <c r="D48" s="14">
        <v>12</v>
      </c>
      <c r="E48" s="14" t="s">
        <v>549</v>
      </c>
      <c r="F48" s="14"/>
      <c r="G48" s="14"/>
      <c r="H48" s="54"/>
      <c r="I48" s="75">
        <v>12</v>
      </c>
      <c r="J48" s="75"/>
      <c r="K48" s="75"/>
      <c r="L48" s="75"/>
      <c r="M48" s="75">
        <v>12</v>
      </c>
      <c r="N48" s="75"/>
      <c r="O48" s="75"/>
      <c r="P48" s="75"/>
      <c r="Q48" s="14"/>
      <c r="R48" s="14" t="s">
        <v>549</v>
      </c>
      <c r="S48" s="54"/>
      <c r="T48" s="14"/>
      <c r="U48" s="14">
        <v>13</v>
      </c>
      <c r="V48" s="14" t="s">
        <v>549</v>
      </c>
      <c r="W48" s="14" t="s">
        <v>549</v>
      </c>
      <c r="X48" s="14" t="s">
        <v>549</v>
      </c>
    </row>
    <row r="49" spans="1:24" x14ac:dyDescent="0.3">
      <c r="A49" s="80" t="s">
        <v>28</v>
      </c>
      <c r="B49" s="138">
        <f>SUM(D49:U49)+8</f>
        <v>14</v>
      </c>
      <c r="C49" s="25">
        <f>B49</f>
        <v>14</v>
      </c>
      <c r="D49" s="14">
        <v>1</v>
      </c>
      <c r="E49" s="14">
        <v>1</v>
      </c>
      <c r="F49" s="14"/>
      <c r="G49" s="14"/>
      <c r="H49" s="54"/>
      <c r="I49" s="75">
        <v>1</v>
      </c>
      <c r="J49" s="75"/>
      <c r="K49" s="75"/>
      <c r="L49" s="75"/>
      <c r="M49" s="75">
        <v>1</v>
      </c>
      <c r="N49" s="75"/>
      <c r="O49" s="75"/>
      <c r="P49" s="75"/>
      <c r="Q49" s="14"/>
      <c r="R49" s="14">
        <v>1</v>
      </c>
      <c r="S49" s="54"/>
      <c r="T49" s="14"/>
      <c r="U49" s="14">
        <v>1</v>
      </c>
      <c r="V49" s="14">
        <v>1</v>
      </c>
      <c r="W49" s="14">
        <v>1</v>
      </c>
      <c r="X49" s="14">
        <v>1</v>
      </c>
    </row>
    <row r="50" spans="1:24" x14ac:dyDescent="0.3">
      <c r="A50" s="80" t="s">
        <v>29</v>
      </c>
      <c r="B50" s="138">
        <f>SUM(D50:U50)</f>
        <v>0</v>
      </c>
      <c r="C50" s="25">
        <f t="shared" ref="C50:C53" si="4">B50</f>
        <v>0</v>
      </c>
      <c r="D50" s="14"/>
      <c r="E50" s="14"/>
      <c r="F50" s="14"/>
      <c r="G50" s="14"/>
      <c r="H50" s="54"/>
      <c r="I50" s="75"/>
      <c r="J50" s="75"/>
      <c r="K50" s="75"/>
      <c r="L50" s="75"/>
      <c r="M50" s="75"/>
      <c r="N50" s="75"/>
      <c r="O50" s="75"/>
      <c r="P50" s="75"/>
      <c r="Q50" s="14"/>
      <c r="R50" s="14"/>
      <c r="S50" s="54"/>
      <c r="T50" s="14"/>
      <c r="U50" s="14"/>
      <c r="V50" s="14"/>
      <c r="W50" s="14"/>
      <c r="X50" s="14"/>
    </row>
    <row r="51" spans="1:24" x14ac:dyDescent="0.3">
      <c r="A51" s="80" t="s">
        <v>30</v>
      </c>
      <c r="B51" s="138">
        <f>B49+B50</f>
        <v>14</v>
      </c>
      <c r="C51" s="25">
        <f t="shared" si="4"/>
        <v>14</v>
      </c>
      <c r="D51" s="14"/>
      <c r="E51" s="14"/>
      <c r="F51" s="14"/>
      <c r="G51" s="14"/>
      <c r="H51" s="54"/>
      <c r="I51" s="75"/>
      <c r="J51" s="75"/>
      <c r="K51" s="75"/>
      <c r="L51" s="75"/>
      <c r="M51" s="75"/>
      <c r="N51" s="75"/>
      <c r="O51" s="75"/>
      <c r="P51" s="75"/>
      <c r="Q51" s="14"/>
      <c r="R51" s="14"/>
      <c r="S51" s="54"/>
      <c r="T51" s="14"/>
      <c r="U51" s="14"/>
      <c r="V51" s="14"/>
      <c r="W51" s="14"/>
      <c r="X51" s="14"/>
    </row>
    <row r="52" spans="1:24" x14ac:dyDescent="0.3">
      <c r="A52" s="80" t="s">
        <v>31</v>
      </c>
      <c r="B52" s="138">
        <f>SUM(D52:U52)+1</f>
        <v>1</v>
      </c>
      <c r="C52" s="25">
        <f t="shared" si="4"/>
        <v>1</v>
      </c>
      <c r="D52" s="14"/>
      <c r="E52" s="14"/>
      <c r="F52" s="14"/>
      <c r="G52" s="14"/>
      <c r="H52" s="54"/>
      <c r="I52" s="75"/>
      <c r="J52" s="75"/>
      <c r="K52" s="75"/>
      <c r="L52" s="75"/>
      <c r="M52" s="75"/>
      <c r="N52" s="75"/>
      <c r="O52" s="75"/>
      <c r="P52" s="75"/>
      <c r="Q52" s="14"/>
      <c r="R52" s="14"/>
      <c r="S52" s="54"/>
      <c r="T52" s="14"/>
      <c r="U52" s="14"/>
      <c r="V52" s="14"/>
      <c r="W52" s="14"/>
      <c r="X52" s="14"/>
    </row>
    <row r="53" spans="1:24" ht="17" thickBot="1" x14ac:dyDescent="0.35">
      <c r="A53" s="82" t="s">
        <v>32</v>
      </c>
      <c r="B53" s="138">
        <f>SUM(D53:U53)+5</f>
        <v>5</v>
      </c>
      <c r="C53" s="16">
        <f t="shared" si="4"/>
        <v>5</v>
      </c>
      <c r="D53" s="19"/>
      <c r="E53" s="19"/>
      <c r="F53" s="19"/>
      <c r="G53" s="19"/>
      <c r="H53" s="79"/>
      <c r="I53" s="78"/>
      <c r="J53" s="78"/>
      <c r="K53" s="78"/>
      <c r="L53" s="78"/>
      <c r="M53" s="78"/>
      <c r="N53" s="78"/>
      <c r="O53" s="78"/>
      <c r="P53" s="78"/>
      <c r="Q53" s="19"/>
      <c r="R53" s="19"/>
      <c r="S53" s="79"/>
      <c r="T53" s="19"/>
      <c r="U53" s="19"/>
      <c r="V53" s="19"/>
      <c r="W53" s="19"/>
      <c r="X53" s="19"/>
    </row>
    <row r="54" spans="1:24" ht="21.1" x14ac:dyDescent="0.35">
      <c r="A54" s="48" t="s">
        <v>123</v>
      </c>
      <c r="B54" s="138"/>
      <c r="C54" s="27"/>
      <c r="D54" s="14"/>
      <c r="E54" s="14"/>
      <c r="F54" s="14" t="s">
        <v>550</v>
      </c>
      <c r="G54" s="14" t="s">
        <v>550</v>
      </c>
      <c r="H54" s="54"/>
      <c r="I54" s="75"/>
      <c r="J54" s="75" t="s">
        <v>550</v>
      </c>
      <c r="K54" s="75">
        <v>13</v>
      </c>
      <c r="L54" s="75"/>
      <c r="M54" s="75">
        <v>13</v>
      </c>
      <c r="N54" s="75">
        <v>13</v>
      </c>
      <c r="O54" s="75">
        <v>13</v>
      </c>
      <c r="P54" s="75">
        <v>13</v>
      </c>
      <c r="Q54" s="14" t="s">
        <v>550</v>
      </c>
      <c r="R54" s="14" t="s">
        <v>669</v>
      </c>
      <c r="S54" s="54"/>
      <c r="T54" s="14">
        <v>13</v>
      </c>
      <c r="U54" s="14"/>
      <c r="V54" s="14">
        <v>13</v>
      </c>
      <c r="W54" s="14">
        <v>13</v>
      </c>
      <c r="X54" s="14">
        <v>13</v>
      </c>
    </row>
    <row r="55" spans="1:24" x14ac:dyDescent="0.3">
      <c r="A55" s="80" t="s">
        <v>28</v>
      </c>
      <c r="B55" s="138">
        <f>SUM(D55:U55)+10</f>
        <v>21</v>
      </c>
      <c r="C55" s="25">
        <f>B55+8</f>
        <v>29</v>
      </c>
      <c r="D55" s="14"/>
      <c r="E55" s="14"/>
      <c r="F55" s="14">
        <v>1</v>
      </c>
      <c r="G55" s="14">
        <v>1</v>
      </c>
      <c r="H55" s="54"/>
      <c r="I55" s="75"/>
      <c r="J55" s="75">
        <v>1</v>
      </c>
      <c r="K55" s="75">
        <v>1</v>
      </c>
      <c r="L55" s="75"/>
      <c r="M55" s="75">
        <v>1</v>
      </c>
      <c r="N55" s="75">
        <v>1</v>
      </c>
      <c r="O55" s="75">
        <v>1</v>
      </c>
      <c r="P55" s="75">
        <v>1</v>
      </c>
      <c r="Q55" s="14">
        <v>1</v>
      </c>
      <c r="R55" s="14">
        <v>1</v>
      </c>
      <c r="S55" s="54"/>
      <c r="T55" s="14">
        <v>1</v>
      </c>
      <c r="U55" s="14"/>
      <c r="V55" s="14">
        <v>1</v>
      </c>
      <c r="W55" s="14">
        <v>1</v>
      </c>
      <c r="X55" s="14">
        <v>1</v>
      </c>
    </row>
    <row r="56" spans="1:24" x14ac:dyDescent="0.3">
      <c r="A56" s="80" t="s">
        <v>29</v>
      </c>
      <c r="B56" s="138">
        <f>SUM(D56:U56)</f>
        <v>0</v>
      </c>
      <c r="C56" s="25">
        <f>B56+2</f>
        <v>2</v>
      </c>
      <c r="D56" s="14"/>
      <c r="E56" s="14"/>
      <c r="F56" s="14"/>
      <c r="G56" s="14"/>
      <c r="H56" s="54"/>
      <c r="I56" s="75"/>
      <c r="J56" s="75"/>
      <c r="K56" s="75"/>
      <c r="L56" s="75"/>
      <c r="M56" s="75"/>
      <c r="N56" s="75"/>
      <c r="O56" s="75"/>
      <c r="P56" s="75"/>
      <c r="Q56" s="14"/>
      <c r="R56" s="14"/>
      <c r="S56" s="54"/>
      <c r="T56" s="14"/>
      <c r="U56" s="14"/>
      <c r="V56" s="14"/>
      <c r="W56" s="14"/>
      <c r="X56" s="14"/>
    </row>
    <row r="57" spans="1:24" x14ac:dyDescent="0.3">
      <c r="A57" s="80" t="s">
        <v>30</v>
      </c>
      <c r="B57" s="138">
        <f>B55+B56</f>
        <v>21</v>
      </c>
      <c r="C57" s="25">
        <f>C55+C56</f>
        <v>31</v>
      </c>
      <c r="D57" s="14"/>
      <c r="E57" s="14"/>
      <c r="F57" s="14"/>
      <c r="G57" s="14"/>
      <c r="H57" s="54"/>
      <c r="I57" s="75"/>
      <c r="J57" s="75"/>
      <c r="K57" s="75"/>
      <c r="L57" s="75"/>
      <c r="M57" s="75"/>
      <c r="N57" s="75"/>
      <c r="O57" s="75"/>
      <c r="P57" s="75"/>
      <c r="Q57" s="14"/>
      <c r="R57" s="14"/>
      <c r="S57" s="54"/>
      <c r="T57" s="14"/>
      <c r="U57" s="14"/>
      <c r="V57" s="14"/>
      <c r="W57" s="14"/>
      <c r="X57" s="14"/>
    </row>
    <row r="58" spans="1:24" x14ac:dyDescent="0.3">
      <c r="A58" s="80" t="s">
        <v>31</v>
      </c>
      <c r="B58" s="138">
        <f>SUM(D58:U58)+2</f>
        <v>8</v>
      </c>
      <c r="C58" s="25">
        <f>B58+2</f>
        <v>10</v>
      </c>
      <c r="D58" s="14"/>
      <c r="E58" s="14"/>
      <c r="F58" s="14"/>
      <c r="G58" s="14">
        <v>1</v>
      </c>
      <c r="H58" s="54"/>
      <c r="I58" s="75"/>
      <c r="J58" s="75"/>
      <c r="K58" s="75">
        <v>1</v>
      </c>
      <c r="L58" s="75"/>
      <c r="M58" s="75">
        <v>1</v>
      </c>
      <c r="N58" s="75">
        <v>1</v>
      </c>
      <c r="O58" s="75"/>
      <c r="P58" s="75">
        <v>1</v>
      </c>
      <c r="Q58" s="14">
        <v>1</v>
      </c>
      <c r="R58" s="14"/>
      <c r="S58" s="54"/>
      <c r="T58" s="14"/>
      <c r="U58" s="14"/>
      <c r="V58" s="14"/>
      <c r="W58" s="14">
        <v>1</v>
      </c>
      <c r="X58" s="14"/>
    </row>
    <row r="59" spans="1:24" ht="17" thickBot="1" x14ac:dyDescent="0.35">
      <c r="A59" s="82" t="s">
        <v>32</v>
      </c>
      <c r="B59" s="138">
        <f>SUM(D59:U59)+10</f>
        <v>40</v>
      </c>
      <c r="C59" s="26">
        <f>B59+10</f>
        <v>50</v>
      </c>
      <c r="D59" s="19"/>
      <c r="E59" s="19"/>
      <c r="F59" s="19"/>
      <c r="G59" s="19">
        <v>5</v>
      </c>
      <c r="H59" s="79"/>
      <c r="I59" s="78"/>
      <c r="J59" s="78"/>
      <c r="K59" s="78">
        <v>5</v>
      </c>
      <c r="L59" s="78"/>
      <c r="M59" s="78">
        <v>5</v>
      </c>
      <c r="N59" s="78">
        <v>5</v>
      </c>
      <c r="O59" s="78"/>
      <c r="P59" s="78">
        <v>5</v>
      </c>
      <c r="Q59" s="19">
        <v>5</v>
      </c>
      <c r="R59" s="19"/>
      <c r="S59" s="79"/>
      <c r="T59" s="19"/>
      <c r="U59" s="19"/>
      <c r="V59" s="19"/>
      <c r="W59" s="19">
        <v>5</v>
      </c>
      <c r="X59" s="19"/>
    </row>
    <row r="60" spans="1:24" ht="21.1" x14ac:dyDescent="0.35">
      <c r="A60" s="48" t="s">
        <v>124</v>
      </c>
      <c r="B60" s="138"/>
      <c r="C60" s="27"/>
      <c r="D60" s="14"/>
      <c r="E60" s="14"/>
      <c r="F60" s="14"/>
      <c r="G60" s="14" t="s">
        <v>661</v>
      </c>
      <c r="H60" s="54"/>
      <c r="I60" s="75">
        <v>13</v>
      </c>
      <c r="J60" s="75"/>
      <c r="K60" s="75"/>
      <c r="L60" s="75">
        <v>12</v>
      </c>
      <c r="M60" s="75"/>
      <c r="N60" s="75" t="s">
        <v>549</v>
      </c>
      <c r="O60" s="75"/>
      <c r="P60" s="75"/>
      <c r="Q60" s="14"/>
      <c r="R60" s="14"/>
      <c r="S60" s="54"/>
      <c r="T60" s="14" t="s">
        <v>551</v>
      </c>
      <c r="U60" s="14" t="s">
        <v>733</v>
      </c>
      <c r="V60" s="14" t="s">
        <v>551</v>
      </c>
      <c r="W60" s="14" t="s">
        <v>551</v>
      </c>
      <c r="X60" s="14" t="s">
        <v>551</v>
      </c>
    </row>
    <row r="61" spans="1:24" x14ac:dyDescent="0.3">
      <c r="A61" s="80" t="s">
        <v>28</v>
      </c>
      <c r="B61" s="138">
        <f>SUM(D61:U61)+28</f>
        <v>33</v>
      </c>
      <c r="C61" s="25">
        <f>B61</f>
        <v>33</v>
      </c>
      <c r="D61" s="14"/>
      <c r="E61" s="14"/>
      <c r="F61" s="14"/>
      <c r="G61" s="14">
        <v>1</v>
      </c>
      <c r="H61" s="54"/>
      <c r="I61" s="75">
        <v>1</v>
      </c>
      <c r="J61" s="75"/>
      <c r="K61" s="75"/>
      <c r="L61" s="75">
        <v>1</v>
      </c>
      <c r="M61" s="75"/>
      <c r="N61" s="75">
        <v>1</v>
      </c>
      <c r="O61" s="75"/>
      <c r="P61" s="75"/>
      <c r="Q61" s="14"/>
      <c r="R61" s="14"/>
      <c r="S61" s="54"/>
      <c r="T61" s="14"/>
      <c r="U61" s="14">
        <v>1</v>
      </c>
      <c r="V61" s="14"/>
      <c r="W61" s="14"/>
      <c r="X61" s="14"/>
    </row>
    <row r="62" spans="1:24" x14ac:dyDescent="0.3">
      <c r="A62" s="80" t="s">
        <v>29</v>
      </c>
      <c r="B62" s="138">
        <f>SUM(D62:U62)</f>
        <v>1</v>
      </c>
      <c r="C62" s="25">
        <f t="shared" ref="C62:C65" si="5">B62</f>
        <v>1</v>
      </c>
      <c r="D62" s="14"/>
      <c r="E62" s="14"/>
      <c r="F62" s="14"/>
      <c r="G62" s="14"/>
      <c r="H62" s="54"/>
      <c r="I62" s="75"/>
      <c r="J62" s="75"/>
      <c r="K62" s="75"/>
      <c r="L62" s="75"/>
      <c r="M62" s="75"/>
      <c r="N62" s="75"/>
      <c r="O62" s="75"/>
      <c r="P62" s="75"/>
      <c r="Q62" s="14"/>
      <c r="R62" s="14"/>
      <c r="S62" s="54"/>
      <c r="T62" s="14">
        <v>1</v>
      </c>
      <c r="U62" s="14"/>
      <c r="V62" s="14">
        <v>1</v>
      </c>
      <c r="W62" s="14">
        <v>1</v>
      </c>
      <c r="X62" s="14">
        <v>1</v>
      </c>
    </row>
    <row r="63" spans="1:24" x14ac:dyDescent="0.3">
      <c r="A63" s="80" t="s">
        <v>30</v>
      </c>
      <c r="B63" s="138">
        <f>B61+B62</f>
        <v>34</v>
      </c>
      <c r="C63" s="25">
        <f t="shared" si="5"/>
        <v>34</v>
      </c>
      <c r="D63" s="14"/>
      <c r="E63" s="14"/>
      <c r="F63" s="14"/>
      <c r="G63" s="14"/>
      <c r="H63" s="54"/>
      <c r="I63" s="75"/>
      <c r="J63" s="75"/>
      <c r="K63" s="75"/>
      <c r="L63" s="75"/>
      <c r="M63" s="75"/>
      <c r="N63" s="75"/>
      <c r="O63" s="75"/>
      <c r="P63" s="75"/>
      <c r="Q63" s="14"/>
      <c r="R63" s="14"/>
      <c r="S63" s="54"/>
      <c r="T63" s="14"/>
      <c r="U63" s="14"/>
      <c r="V63" s="14"/>
      <c r="W63" s="14"/>
      <c r="X63" s="14"/>
    </row>
    <row r="64" spans="1:24" x14ac:dyDescent="0.3">
      <c r="A64" s="80" t="s">
        <v>31</v>
      </c>
      <c r="B64" s="138">
        <f>SUM(D64:U64)+14</f>
        <v>15</v>
      </c>
      <c r="C64" s="25">
        <f t="shared" si="5"/>
        <v>15</v>
      </c>
      <c r="D64" s="14"/>
      <c r="E64" s="14"/>
      <c r="F64" s="14"/>
      <c r="G64" s="14"/>
      <c r="H64" s="54"/>
      <c r="I64" s="75"/>
      <c r="J64" s="75"/>
      <c r="K64" s="75"/>
      <c r="L64" s="75"/>
      <c r="M64" s="75"/>
      <c r="N64" s="75"/>
      <c r="O64" s="75"/>
      <c r="P64" s="75"/>
      <c r="Q64" s="14"/>
      <c r="R64" s="14"/>
      <c r="S64" s="54"/>
      <c r="T64" s="14"/>
      <c r="U64" s="14">
        <v>1</v>
      </c>
      <c r="V64" s="14"/>
      <c r="W64" s="14"/>
      <c r="X64" s="14"/>
    </row>
    <row r="65" spans="1:24" ht="17" thickBot="1" x14ac:dyDescent="0.35">
      <c r="A65" s="82" t="s">
        <v>32</v>
      </c>
      <c r="B65" s="138">
        <f>SUM(D65:U65)+72</f>
        <v>77</v>
      </c>
      <c r="C65" s="16">
        <f t="shared" si="5"/>
        <v>77</v>
      </c>
      <c r="D65" s="19"/>
      <c r="E65" s="19"/>
      <c r="F65" s="19"/>
      <c r="G65" s="19"/>
      <c r="H65" s="79"/>
      <c r="I65" s="78"/>
      <c r="J65" s="78"/>
      <c r="K65" s="78"/>
      <c r="L65" s="78"/>
      <c r="M65" s="78"/>
      <c r="N65" s="78"/>
      <c r="O65" s="78"/>
      <c r="P65" s="78"/>
      <c r="Q65" s="19"/>
      <c r="R65" s="19"/>
      <c r="S65" s="79"/>
      <c r="T65" s="19"/>
      <c r="U65" s="19">
        <v>5</v>
      </c>
      <c r="V65" s="19"/>
      <c r="W65" s="19"/>
      <c r="X65" s="19"/>
    </row>
    <row r="66" spans="1:24" ht="21.1" x14ac:dyDescent="0.35">
      <c r="A66" s="48" t="s">
        <v>125</v>
      </c>
      <c r="B66" s="138"/>
      <c r="C66" s="27"/>
      <c r="D66" s="14"/>
      <c r="E66" s="14" t="s">
        <v>551</v>
      </c>
      <c r="F66" s="14">
        <v>10</v>
      </c>
      <c r="G66" s="14" t="s">
        <v>551</v>
      </c>
      <c r="H66" s="54"/>
      <c r="I66" s="75" t="s">
        <v>594</v>
      </c>
      <c r="J66" s="75" t="s">
        <v>551</v>
      </c>
      <c r="K66" s="75" t="s">
        <v>551</v>
      </c>
      <c r="L66" s="75">
        <v>10</v>
      </c>
      <c r="M66" s="75" t="s">
        <v>551</v>
      </c>
      <c r="N66" s="75">
        <v>10</v>
      </c>
      <c r="O66" s="75" t="s">
        <v>551</v>
      </c>
      <c r="P66" s="75" t="s">
        <v>551</v>
      </c>
      <c r="Q66" s="14" t="s">
        <v>551</v>
      </c>
      <c r="R66" s="14">
        <v>10</v>
      </c>
      <c r="S66" s="54"/>
      <c r="T66" s="14">
        <v>10</v>
      </c>
      <c r="U66" s="14">
        <v>10</v>
      </c>
      <c r="V66" s="14">
        <v>10</v>
      </c>
      <c r="W66" s="14" t="s">
        <v>594</v>
      </c>
      <c r="X66" s="14">
        <v>10</v>
      </c>
    </row>
    <row r="67" spans="1:24" x14ac:dyDescent="0.3">
      <c r="A67" s="80" t="s">
        <v>28</v>
      </c>
      <c r="B67" s="138">
        <f>SUM(D67:U67)+11</f>
        <v>18</v>
      </c>
      <c r="C67" s="25">
        <f>B67+41</f>
        <v>59</v>
      </c>
      <c r="D67" s="14"/>
      <c r="E67" s="14"/>
      <c r="F67" s="14">
        <v>1</v>
      </c>
      <c r="G67" s="14"/>
      <c r="H67" s="54"/>
      <c r="I67" s="75">
        <v>1</v>
      </c>
      <c r="J67" s="75"/>
      <c r="K67" s="75"/>
      <c r="L67" s="75">
        <v>1</v>
      </c>
      <c r="M67" s="75"/>
      <c r="N67" s="75">
        <v>1</v>
      </c>
      <c r="O67" s="75"/>
      <c r="P67" s="75"/>
      <c r="Q67" s="14"/>
      <c r="R67" s="14">
        <v>1</v>
      </c>
      <c r="S67" s="54"/>
      <c r="T67" s="14">
        <v>1</v>
      </c>
      <c r="U67" s="14">
        <v>1</v>
      </c>
      <c r="V67" s="14">
        <v>1</v>
      </c>
      <c r="W67" s="14">
        <v>1</v>
      </c>
      <c r="X67" s="14">
        <v>1</v>
      </c>
    </row>
    <row r="68" spans="1:24" x14ac:dyDescent="0.3">
      <c r="A68" s="80" t="s">
        <v>29</v>
      </c>
      <c r="B68" s="138">
        <f>SUM(D68:U68)</f>
        <v>8</v>
      </c>
      <c r="C68" s="25">
        <f>B68+4</f>
        <v>12</v>
      </c>
      <c r="D68" s="14"/>
      <c r="E68" s="14">
        <v>1</v>
      </c>
      <c r="F68" s="14"/>
      <c r="G68" s="14">
        <v>1</v>
      </c>
      <c r="H68" s="54"/>
      <c r="I68" s="75"/>
      <c r="J68" s="75">
        <v>1</v>
      </c>
      <c r="K68" s="75">
        <v>1</v>
      </c>
      <c r="L68" s="75"/>
      <c r="M68" s="75">
        <v>1</v>
      </c>
      <c r="N68" s="75"/>
      <c r="O68" s="75">
        <v>1</v>
      </c>
      <c r="P68" s="75">
        <v>1</v>
      </c>
      <c r="Q68" s="14">
        <v>1</v>
      </c>
      <c r="R68" s="14"/>
      <c r="S68" s="54"/>
      <c r="T68" s="14"/>
      <c r="U68" s="14"/>
      <c r="V68" s="14"/>
      <c r="W68" s="14"/>
      <c r="X68" s="14"/>
    </row>
    <row r="69" spans="1:24" x14ac:dyDescent="0.3">
      <c r="A69" s="80" t="s">
        <v>30</v>
      </c>
      <c r="B69" s="138">
        <f>B67+B68</f>
        <v>26</v>
      </c>
      <c r="C69" s="25">
        <f>C67+C68</f>
        <v>71</v>
      </c>
      <c r="D69" s="14"/>
      <c r="E69" s="14"/>
      <c r="F69" s="14"/>
      <c r="G69" s="14"/>
      <c r="H69" s="54"/>
      <c r="I69" s="75"/>
      <c r="J69" s="75"/>
      <c r="K69" s="75"/>
      <c r="L69" s="75"/>
      <c r="M69" s="75"/>
      <c r="N69" s="75"/>
      <c r="O69" s="75"/>
      <c r="P69" s="75"/>
      <c r="Q69" s="14"/>
      <c r="R69" s="14"/>
      <c r="S69" s="54"/>
      <c r="T69" s="14"/>
      <c r="U69" s="14"/>
      <c r="V69" s="14"/>
      <c r="W69" s="14"/>
      <c r="X69" s="14"/>
    </row>
    <row r="70" spans="1:24" x14ac:dyDescent="0.3">
      <c r="A70" s="80" t="s">
        <v>31</v>
      </c>
      <c r="B70" s="138">
        <f>SUM(D70:U70)</f>
        <v>2</v>
      </c>
      <c r="C70" s="25">
        <f>B70</f>
        <v>2</v>
      </c>
      <c r="D70" s="14"/>
      <c r="E70" s="14"/>
      <c r="F70" s="14"/>
      <c r="G70" s="14"/>
      <c r="H70" s="54"/>
      <c r="I70" s="75"/>
      <c r="J70" s="75"/>
      <c r="K70" s="75"/>
      <c r="L70" s="75"/>
      <c r="M70" s="75"/>
      <c r="N70" s="75">
        <v>1</v>
      </c>
      <c r="O70" s="75"/>
      <c r="P70" s="75"/>
      <c r="Q70" s="14"/>
      <c r="R70" s="14"/>
      <c r="S70" s="54"/>
      <c r="T70" s="14">
        <v>1</v>
      </c>
      <c r="U70" s="14"/>
      <c r="V70" s="14"/>
      <c r="W70" s="14">
        <v>1</v>
      </c>
      <c r="X70" s="14"/>
    </row>
    <row r="71" spans="1:24" x14ac:dyDescent="0.3">
      <c r="A71" s="80" t="s">
        <v>40</v>
      </c>
      <c r="B71" s="138"/>
      <c r="C71" s="25"/>
      <c r="D71" s="14"/>
      <c r="E71" s="14"/>
      <c r="F71" s="14">
        <v>4</v>
      </c>
      <c r="G71" s="14"/>
      <c r="H71" s="54"/>
      <c r="I71" s="75">
        <v>2</v>
      </c>
      <c r="J71" s="75">
        <v>1</v>
      </c>
      <c r="K71" s="75">
        <v>1</v>
      </c>
      <c r="L71" s="75">
        <v>0</v>
      </c>
      <c r="M71" s="75"/>
      <c r="N71" s="75">
        <v>5</v>
      </c>
      <c r="O71" s="75">
        <v>0</v>
      </c>
      <c r="P71" s="75">
        <v>3</v>
      </c>
      <c r="Q71" s="14">
        <v>2</v>
      </c>
      <c r="R71" s="14">
        <v>3</v>
      </c>
      <c r="S71" s="54"/>
      <c r="T71" s="14">
        <v>1</v>
      </c>
      <c r="U71" s="14">
        <v>3</v>
      </c>
      <c r="V71" s="14">
        <v>3</v>
      </c>
      <c r="W71" s="14">
        <v>4</v>
      </c>
      <c r="X71" s="14">
        <v>3</v>
      </c>
    </row>
    <row r="72" spans="1:24" x14ac:dyDescent="0.3">
      <c r="A72" s="80" t="s">
        <v>85</v>
      </c>
      <c r="B72" s="138"/>
      <c r="C72" s="25"/>
      <c r="D72" s="14"/>
      <c r="E72" s="14"/>
      <c r="F72" s="14">
        <v>4</v>
      </c>
      <c r="G72" s="14"/>
      <c r="H72" s="54"/>
      <c r="I72" s="75">
        <v>4</v>
      </c>
      <c r="J72" s="75">
        <v>1</v>
      </c>
      <c r="K72" s="75">
        <v>4</v>
      </c>
      <c r="L72" s="75">
        <v>3</v>
      </c>
      <c r="M72" s="75"/>
      <c r="N72" s="75">
        <v>7</v>
      </c>
      <c r="O72" s="75">
        <v>2</v>
      </c>
      <c r="P72" s="75">
        <v>4</v>
      </c>
      <c r="Q72" s="14">
        <v>2</v>
      </c>
      <c r="R72" s="14">
        <v>3</v>
      </c>
      <c r="S72" s="54"/>
      <c r="T72" s="14">
        <v>2</v>
      </c>
      <c r="U72" s="14">
        <v>4</v>
      </c>
      <c r="V72" s="14">
        <v>5</v>
      </c>
      <c r="W72" s="14">
        <v>5</v>
      </c>
      <c r="X72" s="14">
        <v>5</v>
      </c>
    </row>
    <row r="73" spans="1:24" ht="17" thickBot="1" x14ac:dyDescent="0.35">
      <c r="A73" s="82" t="s">
        <v>32</v>
      </c>
      <c r="B73" s="138">
        <f>SUM(D73:U73)+85</f>
        <v>156</v>
      </c>
      <c r="C73" s="26">
        <f>B73+321</f>
        <v>477</v>
      </c>
      <c r="D73" s="19"/>
      <c r="E73" s="19"/>
      <c r="F73" s="19">
        <v>9</v>
      </c>
      <c r="G73" s="19"/>
      <c r="H73" s="79"/>
      <c r="I73" s="78">
        <v>4</v>
      </c>
      <c r="J73" s="78">
        <v>3</v>
      </c>
      <c r="K73" s="78">
        <v>2</v>
      </c>
      <c r="L73" s="78"/>
      <c r="M73" s="78"/>
      <c r="N73" s="78">
        <v>17</v>
      </c>
      <c r="O73" s="78"/>
      <c r="P73" s="78">
        <v>8</v>
      </c>
      <c r="Q73" s="19">
        <v>6</v>
      </c>
      <c r="R73" s="19">
        <v>9</v>
      </c>
      <c r="S73" s="79"/>
      <c r="T73" s="19">
        <v>7</v>
      </c>
      <c r="U73" s="19">
        <v>6</v>
      </c>
      <c r="V73" s="19">
        <v>7</v>
      </c>
      <c r="W73" s="19">
        <v>13</v>
      </c>
      <c r="X73" s="19">
        <v>7</v>
      </c>
    </row>
    <row r="74" spans="1:24" ht="21.1" x14ac:dyDescent="0.35">
      <c r="A74" s="48" t="s">
        <v>126</v>
      </c>
      <c r="B74" s="138"/>
      <c r="C74" s="27"/>
      <c r="D74" s="14">
        <v>10</v>
      </c>
      <c r="E74" s="14">
        <v>10</v>
      </c>
      <c r="F74" s="14">
        <v>15</v>
      </c>
      <c r="G74" s="14">
        <v>10</v>
      </c>
      <c r="H74" s="54"/>
      <c r="I74" s="75" t="s">
        <v>551</v>
      </c>
      <c r="J74" s="75">
        <v>10</v>
      </c>
      <c r="K74" s="75" t="s">
        <v>594</v>
      </c>
      <c r="L74" s="75"/>
      <c r="M74" s="75"/>
      <c r="N74" s="75"/>
      <c r="O74" s="75"/>
      <c r="P74" s="75" t="s">
        <v>594</v>
      </c>
      <c r="Q74" s="14" t="s">
        <v>594</v>
      </c>
      <c r="R74" s="14"/>
      <c r="S74" s="54"/>
      <c r="T74" s="14"/>
      <c r="U74" s="14"/>
      <c r="V74" s="14"/>
      <c r="W74" s="14"/>
      <c r="X74" s="14"/>
    </row>
    <row r="75" spans="1:24" x14ac:dyDescent="0.3">
      <c r="A75" s="80" t="s">
        <v>28</v>
      </c>
      <c r="B75" s="138">
        <f>SUM(D75:U75)+42</f>
        <v>50</v>
      </c>
      <c r="C75" s="25">
        <f>B75</f>
        <v>50</v>
      </c>
      <c r="D75" s="14">
        <v>1</v>
      </c>
      <c r="E75" s="14">
        <v>1</v>
      </c>
      <c r="F75" s="14">
        <v>1</v>
      </c>
      <c r="G75" s="14">
        <v>1</v>
      </c>
      <c r="H75" s="54"/>
      <c r="I75" s="75"/>
      <c r="J75" s="75">
        <v>1</v>
      </c>
      <c r="K75" s="75">
        <v>1</v>
      </c>
      <c r="L75" s="75"/>
      <c r="M75" s="75"/>
      <c r="N75" s="75"/>
      <c r="O75" s="75"/>
      <c r="P75" s="75">
        <v>1</v>
      </c>
      <c r="Q75" s="14">
        <v>1</v>
      </c>
      <c r="R75" s="14"/>
      <c r="S75" s="54"/>
      <c r="T75" s="14"/>
      <c r="U75" s="14"/>
      <c r="V75" s="14"/>
      <c r="W75" s="14"/>
      <c r="X75" s="14"/>
    </row>
    <row r="76" spans="1:24" x14ac:dyDescent="0.3">
      <c r="A76" s="80" t="s">
        <v>29</v>
      </c>
      <c r="B76" s="138">
        <f>SUM(D76:U76)</f>
        <v>1</v>
      </c>
      <c r="C76" s="25">
        <f t="shared" ref="C76:C78" si="6">B76</f>
        <v>1</v>
      </c>
      <c r="D76" s="14"/>
      <c r="E76" s="14"/>
      <c r="F76" s="14"/>
      <c r="G76" s="14"/>
      <c r="H76" s="54"/>
      <c r="I76" s="75">
        <v>1</v>
      </c>
      <c r="J76" s="75"/>
      <c r="K76" s="75"/>
      <c r="L76" s="75"/>
      <c r="M76" s="75"/>
      <c r="N76" s="75"/>
      <c r="O76" s="75"/>
      <c r="P76" s="75"/>
      <c r="Q76" s="14"/>
      <c r="R76" s="14"/>
      <c r="S76" s="54"/>
      <c r="T76" s="14"/>
      <c r="U76" s="14"/>
      <c r="V76" s="14"/>
      <c r="W76" s="14"/>
      <c r="X76" s="14"/>
    </row>
    <row r="77" spans="1:24" x14ac:dyDescent="0.3">
      <c r="A77" s="80" t="s">
        <v>30</v>
      </c>
      <c r="B77" s="138">
        <f>B75+B76</f>
        <v>51</v>
      </c>
      <c r="C77" s="25">
        <f t="shared" si="6"/>
        <v>51</v>
      </c>
      <c r="D77" s="14"/>
      <c r="E77" s="14"/>
      <c r="F77" s="14"/>
      <c r="G77" s="14"/>
      <c r="H77" s="54"/>
      <c r="I77" s="75"/>
      <c r="J77" s="75"/>
      <c r="K77" s="75"/>
      <c r="L77" s="75"/>
      <c r="M77" s="75"/>
      <c r="N77" s="75"/>
      <c r="O77" s="75"/>
      <c r="P77" s="75"/>
      <c r="Q77" s="14"/>
      <c r="R77" s="14"/>
      <c r="S77" s="54"/>
      <c r="T77" s="14"/>
      <c r="U77" s="14"/>
      <c r="V77" s="14"/>
      <c r="W77" s="14"/>
      <c r="X77" s="14"/>
    </row>
    <row r="78" spans="1:24" x14ac:dyDescent="0.3">
      <c r="A78" s="80" t="s">
        <v>31</v>
      </c>
      <c r="B78" s="138">
        <f>SUM(D78:U78)+16</f>
        <v>18</v>
      </c>
      <c r="C78" s="25">
        <f t="shared" si="6"/>
        <v>18</v>
      </c>
      <c r="D78" s="14"/>
      <c r="E78" s="14"/>
      <c r="F78" s="14"/>
      <c r="G78" s="14"/>
      <c r="H78" s="54"/>
      <c r="I78" s="75">
        <v>1</v>
      </c>
      <c r="J78" s="75">
        <v>1</v>
      </c>
      <c r="K78" s="75"/>
      <c r="L78" s="75"/>
      <c r="M78" s="75"/>
      <c r="N78" s="75"/>
      <c r="O78" s="75"/>
      <c r="P78" s="75"/>
      <c r="Q78" s="14"/>
      <c r="R78" s="14"/>
      <c r="S78" s="54"/>
      <c r="T78" s="14"/>
      <c r="U78" s="14"/>
      <c r="V78" s="14"/>
      <c r="W78" s="14"/>
      <c r="X78" s="14"/>
    </row>
    <row r="79" spans="1:24" x14ac:dyDescent="0.3">
      <c r="A79" s="80" t="s">
        <v>40</v>
      </c>
      <c r="B79" s="138"/>
      <c r="C79" s="27"/>
      <c r="D79" s="14">
        <v>2</v>
      </c>
      <c r="E79" s="14">
        <v>3</v>
      </c>
      <c r="F79" s="14"/>
      <c r="G79" s="14">
        <v>6</v>
      </c>
      <c r="H79" s="54"/>
      <c r="I79" s="75">
        <v>3</v>
      </c>
      <c r="J79" s="75">
        <v>3</v>
      </c>
      <c r="K79" s="75"/>
      <c r="L79" s="75"/>
      <c r="M79" s="75"/>
      <c r="N79" s="75"/>
      <c r="O79" s="75"/>
      <c r="P79" s="75">
        <v>4</v>
      </c>
      <c r="Q79" s="14">
        <v>4</v>
      </c>
      <c r="R79" s="14"/>
      <c r="S79" s="54"/>
      <c r="T79" s="14"/>
      <c r="U79" s="14"/>
      <c r="V79" s="14"/>
      <c r="W79" s="14"/>
      <c r="X79" s="14"/>
    </row>
    <row r="80" spans="1:24" x14ac:dyDescent="0.3">
      <c r="A80" s="80" t="s">
        <v>85</v>
      </c>
      <c r="B80" s="138"/>
      <c r="C80" s="27"/>
      <c r="D80" s="14">
        <v>3</v>
      </c>
      <c r="E80" s="14">
        <v>5</v>
      </c>
      <c r="F80" s="14"/>
      <c r="G80" s="14">
        <v>6</v>
      </c>
      <c r="H80" s="54"/>
      <c r="I80" s="75">
        <v>4</v>
      </c>
      <c r="J80" s="75">
        <v>3</v>
      </c>
      <c r="K80" s="75"/>
      <c r="L80" s="75"/>
      <c r="M80" s="75"/>
      <c r="N80" s="75"/>
      <c r="O80" s="75"/>
      <c r="P80" s="75">
        <v>4</v>
      </c>
      <c r="Q80" s="14">
        <v>6</v>
      </c>
      <c r="R80" s="14"/>
      <c r="S80" s="54"/>
      <c r="T80" s="14"/>
      <c r="U80" s="14"/>
      <c r="V80" s="14"/>
      <c r="W80" s="14"/>
      <c r="X80" s="14"/>
    </row>
    <row r="81" spans="1:24" ht="17" thickBot="1" x14ac:dyDescent="0.35">
      <c r="A81" s="82" t="s">
        <v>32</v>
      </c>
      <c r="B81" s="138">
        <f>SUM(D81:U81)+291</f>
        <v>358</v>
      </c>
      <c r="C81" s="26">
        <f>B81</f>
        <v>358</v>
      </c>
      <c r="D81" s="19">
        <v>5</v>
      </c>
      <c r="E81" s="19">
        <v>6</v>
      </c>
      <c r="F81" s="19"/>
      <c r="G81" s="19">
        <v>14</v>
      </c>
      <c r="H81" s="79"/>
      <c r="I81" s="78">
        <v>12</v>
      </c>
      <c r="J81" s="78">
        <v>12</v>
      </c>
      <c r="K81" s="78"/>
      <c r="L81" s="78"/>
      <c r="M81" s="78"/>
      <c r="N81" s="78"/>
      <c r="O81" s="78"/>
      <c r="P81" s="78">
        <v>9</v>
      </c>
      <c r="Q81" s="19">
        <v>9</v>
      </c>
      <c r="R81" s="19"/>
      <c r="S81" s="79"/>
      <c r="T81" s="19"/>
      <c r="U81" s="19"/>
      <c r="V81" s="19"/>
      <c r="W81" s="19"/>
      <c r="X81" s="19"/>
    </row>
    <row r="82" spans="1:24" ht="21.1" x14ac:dyDescent="0.35">
      <c r="A82" s="48" t="s">
        <v>127</v>
      </c>
      <c r="B82" s="138"/>
      <c r="C82" s="27"/>
      <c r="D82" s="14" t="s">
        <v>551</v>
      </c>
      <c r="E82" s="14">
        <v>15</v>
      </c>
      <c r="F82" s="14">
        <v>11</v>
      </c>
      <c r="G82" s="14">
        <v>11</v>
      </c>
      <c r="H82" s="54"/>
      <c r="I82" s="75">
        <v>15</v>
      </c>
      <c r="J82" s="75">
        <v>11</v>
      </c>
      <c r="K82" s="75">
        <v>11</v>
      </c>
      <c r="L82" s="75" t="s">
        <v>551</v>
      </c>
      <c r="M82" s="75">
        <v>10</v>
      </c>
      <c r="N82" s="75">
        <v>15</v>
      </c>
      <c r="O82" s="75">
        <v>10</v>
      </c>
      <c r="P82" s="75" t="s">
        <v>551</v>
      </c>
      <c r="Q82" s="14" t="s">
        <v>551</v>
      </c>
      <c r="R82" s="14" t="s">
        <v>551</v>
      </c>
      <c r="S82" s="54"/>
      <c r="T82" s="14" t="s">
        <v>554</v>
      </c>
      <c r="U82" s="14" t="s">
        <v>551</v>
      </c>
      <c r="V82" s="14">
        <v>15</v>
      </c>
      <c r="W82" s="14">
        <v>15</v>
      </c>
      <c r="X82" s="14">
        <v>15</v>
      </c>
    </row>
    <row r="83" spans="1:24" x14ac:dyDescent="0.3">
      <c r="A83" s="80" t="s">
        <v>28</v>
      </c>
      <c r="B83" s="138">
        <f>SUM(D83:U83)</f>
        <v>10</v>
      </c>
      <c r="C83" s="25">
        <f>B83</f>
        <v>10</v>
      </c>
      <c r="D83" s="14"/>
      <c r="E83" s="14">
        <v>1</v>
      </c>
      <c r="F83" s="14">
        <v>1</v>
      </c>
      <c r="G83" s="14">
        <v>1</v>
      </c>
      <c r="H83" s="54"/>
      <c r="I83" s="75">
        <v>1</v>
      </c>
      <c r="J83" s="75">
        <v>1</v>
      </c>
      <c r="K83" s="75">
        <v>1</v>
      </c>
      <c r="L83" s="75"/>
      <c r="M83" s="75">
        <v>1</v>
      </c>
      <c r="N83" s="75">
        <v>1</v>
      </c>
      <c r="O83" s="75">
        <v>1</v>
      </c>
      <c r="P83" s="75"/>
      <c r="Q83" s="14"/>
      <c r="R83" s="14"/>
      <c r="S83" s="54"/>
      <c r="T83" s="14">
        <v>1</v>
      </c>
      <c r="U83" s="14"/>
      <c r="V83" s="14">
        <v>1</v>
      </c>
      <c r="W83" s="14">
        <v>1</v>
      </c>
      <c r="X83" s="14">
        <v>1</v>
      </c>
    </row>
    <row r="84" spans="1:24" x14ac:dyDescent="0.3">
      <c r="A84" s="80" t="s">
        <v>29</v>
      </c>
      <c r="B84" s="138">
        <f>SUM(D84:U84)+14</f>
        <v>20</v>
      </c>
      <c r="C84" s="25">
        <f t="shared" ref="C84:C89" si="7">B84</f>
        <v>20</v>
      </c>
      <c r="D84" s="14">
        <v>1</v>
      </c>
      <c r="E84" s="14"/>
      <c r="F84" s="14"/>
      <c r="G84" s="14"/>
      <c r="H84" s="54"/>
      <c r="I84" s="75"/>
      <c r="J84" s="75"/>
      <c r="K84" s="75"/>
      <c r="L84" s="75">
        <v>1</v>
      </c>
      <c r="M84" s="75"/>
      <c r="N84" s="75"/>
      <c r="O84" s="75"/>
      <c r="P84" s="75">
        <v>1</v>
      </c>
      <c r="Q84" s="14">
        <v>1</v>
      </c>
      <c r="R84" s="14">
        <v>1</v>
      </c>
      <c r="S84" s="54"/>
      <c r="T84" s="14"/>
      <c r="U84" s="14">
        <v>1</v>
      </c>
      <c r="V84" s="14"/>
      <c r="W84" s="14"/>
      <c r="X84" s="14"/>
    </row>
    <row r="85" spans="1:24" x14ac:dyDescent="0.3">
      <c r="A85" s="80" t="s">
        <v>30</v>
      </c>
      <c r="B85" s="138">
        <f>B83+B84</f>
        <v>30</v>
      </c>
      <c r="C85" s="25">
        <f t="shared" si="7"/>
        <v>30</v>
      </c>
      <c r="D85" s="14"/>
      <c r="E85" s="14"/>
      <c r="F85" s="14"/>
      <c r="G85" s="14"/>
      <c r="H85" s="54"/>
      <c r="I85" s="75"/>
      <c r="J85" s="75"/>
      <c r="K85" s="75"/>
      <c r="L85" s="75"/>
      <c r="M85" s="75"/>
      <c r="N85" s="75"/>
      <c r="O85" s="75"/>
      <c r="P85" s="75"/>
      <c r="Q85" s="14"/>
      <c r="R85" s="14"/>
      <c r="S85" s="54"/>
      <c r="T85" s="14"/>
      <c r="U85" s="14"/>
      <c r="V85" s="14"/>
      <c r="W85" s="14"/>
      <c r="X85" s="14"/>
    </row>
    <row r="86" spans="1:24" x14ac:dyDescent="0.3">
      <c r="A86" s="80" t="s">
        <v>31</v>
      </c>
      <c r="B86" s="138">
        <f>SUM(D86:U86)</f>
        <v>2</v>
      </c>
      <c r="C86" s="25">
        <f t="shared" si="7"/>
        <v>2</v>
      </c>
      <c r="D86" s="14"/>
      <c r="E86" s="14">
        <v>1</v>
      </c>
      <c r="F86" s="14"/>
      <c r="G86" s="14"/>
      <c r="H86" s="54"/>
      <c r="I86" s="75"/>
      <c r="J86" s="75"/>
      <c r="K86" s="75"/>
      <c r="L86" s="75"/>
      <c r="M86" s="75"/>
      <c r="N86" s="75">
        <v>1</v>
      </c>
      <c r="O86" s="75"/>
      <c r="P86" s="75"/>
      <c r="Q86" s="14"/>
      <c r="R86" s="14"/>
      <c r="S86" s="54"/>
      <c r="T86" s="14"/>
      <c r="U86" s="14"/>
      <c r="V86" s="14">
        <v>1</v>
      </c>
      <c r="W86" s="14"/>
      <c r="X86" s="14">
        <v>2</v>
      </c>
    </row>
    <row r="87" spans="1:24" x14ac:dyDescent="0.3">
      <c r="A87" s="80" t="s">
        <v>40</v>
      </c>
      <c r="B87" s="138"/>
      <c r="C87" s="27"/>
      <c r="D87" s="14"/>
      <c r="E87" s="14"/>
      <c r="F87" s="14"/>
      <c r="G87" s="14"/>
      <c r="H87" s="54"/>
      <c r="I87" s="75"/>
      <c r="J87" s="75"/>
      <c r="K87" s="75"/>
      <c r="L87" s="75"/>
      <c r="M87" s="75">
        <v>1</v>
      </c>
      <c r="N87" s="75"/>
      <c r="O87" s="75"/>
      <c r="P87" s="75"/>
      <c r="Q87" s="14"/>
      <c r="R87" s="14"/>
      <c r="S87" s="54"/>
      <c r="T87" s="14"/>
      <c r="U87" s="14"/>
      <c r="V87" s="14"/>
      <c r="W87" s="14">
        <v>0</v>
      </c>
      <c r="X87" s="14"/>
    </row>
    <row r="88" spans="1:24" x14ac:dyDescent="0.3">
      <c r="A88" s="80" t="s">
        <v>85</v>
      </c>
      <c r="B88" s="138"/>
      <c r="C88" s="27"/>
      <c r="D88" s="14"/>
      <c r="E88" s="14"/>
      <c r="F88" s="14"/>
      <c r="G88" s="14"/>
      <c r="H88" s="54"/>
      <c r="I88" s="75"/>
      <c r="J88" s="75"/>
      <c r="K88" s="75"/>
      <c r="L88" s="75"/>
      <c r="M88" s="75">
        <v>3</v>
      </c>
      <c r="N88" s="75"/>
      <c r="O88" s="75"/>
      <c r="P88" s="75"/>
      <c r="Q88" s="14"/>
      <c r="R88" s="14"/>
      <c r="S88" s="54"/>
      <c r="T88" s="14"/>
      <c r="U88" s="14"/>
      <c r="V88" s="14"/>
      <c r="W88" s="14">
        <v>1</v>
      </c>
      <c r="X88" s="14"/>
    </row>
    <row r="89" spans="1:24" ht="17" thickBot="1" x14ac:dyDescent="0.35">
      <c r="A89" s="82" t="s">
        <v>32</v>
      </c>
      <c r="B89" s="138">
        <f>SUM(D89:U89)</f>
        <v>12</v>
      </c>
      <c r="C89" s="16">
        <f t="shared" si="7"/>
        <v>12</v>
      </c>
      <c r="D89" s="19"/>
      <c r="E89" s="19">
        <v>5</v>
      </c>
      <c r="F89" s="19"/>
      <c r="G89" s="19"/>
      <c r="H89" s="79"/>
      <c r="I89" s="78"/>
      <c r="J89" s="78"/>
      <c r="K89" s="78"/>
      <c r="L89" s="78"/>
      <c r="M89" s="78">
        <v>2</v>
      </c>
      <c r="N89" s="78">
        <v>5</v>
      </c>
      <c r="O89" s="78"/>
      <c r="P89" s="78"/>
      <c r="Q89" s="19"/>
      <c r="R89" s="19"/>
      <c r="S89" s="79"/>
      <c r="T89" s="19"/>
      <c r="U89" s="19"/>
      <c r="V89" s="19">
        <v>5</v>
      </c>
      <c r="W89" s="19"/>
      <c r="X89" s="19">
        <v>10</v>
      </c>
    </row>
    <row r="90" spans="1:24" ht="21.1" x14ac:dyDescent="0.35">
      <c r="A90" s="66" t="s">
        <v>653</v>
      </c>
      <c r="B90" s="138"/>
      <c r="C90" s="27"/>
      <c r="D90" s="14"/>
      <c r="E90" s="14"/>
      <c r="F90" s="14" t="s">
        <v>556</v>
      </c>
      <c r="G90" s="14" t="s">
        <v>551</v>
      </c>
      <c r="H90" s="54"/>
      <c r="I90" s="75">
        <v>9</v>
      </c>
      <c r="J90" s="75"/>
      <c r="K90" s="75"/>
      <c r="L90" s="75" t="s">
        <v>638</v>
      </c>
      <c r="M90" s="75"/>
      <c r="N90" s="75" t="s">
        <v>551</v>
      </c>
      <c r="O90" s="75" t="s">
        <v>551</v>
      </c>
      <c r="P90" s="75">
        <v>14</v>
      </c>
      <c r="Q90" s="14">
        <v>11</v>
      </c>
      <c r="R90" s="14">
        <v>11</v>
      </c>
      <c r="S90" s="54"/>
      <c r="T90" s="14">
        <v>11</v>
      </c>
      <c r="U90" s="14"/>
      <c r="V90" s="14"/>
      <c r="W90" s="14"/>
      <c r="X90" s="14"/>
    </row>
    <row r="91" spans="1:24" x14ac:dyDescent="0.3">
      <c r="A91" s="72" t="s">
        <v>28</v>
      </c>
      <c r="B91" s="138">
        <f>SUM(D91:U91)</f>
        <v>6</v>
      </c>
      <c r="C91" s="25">
        <f>B91+13</f>
        <v>19</v>
      </c>
      <c r="D91" s="14"/>
      <c r="E91" s="14"/>
      <c r="F91" s="14"/>
      <c r="G91" s="14"/>
      <c r="H91" s="54"/>
      <c r="I91" s="75">
        <v>1</v>
      </c>
      <c r="J91" s="75"/>
      <c r="K91" s="75"/>
      <c r="L91" s="75">
        <v>1</v>
      </c>
      <c r="M91" s="75"/>
      <c r="N91" s="75"/>
      <c r="O91" s="75"/>
      <c r="P91" s="75">
        <v>1</v>
      </c>
      <c r="Q91" s="14">
        <v>1</v>
      </c>
      <c r="R91" s="14">
        <v>1</v>
      </c>
      <c r="S91" s="54"/>
      <c r="T91" s="14">
        <v>1</v>
      </c>
      <c r="U91" s="14"/>
      <c r="V91" s="14"/>
      <c r="W91" s="14"/>
      <c r="X91" s="14"/>
    </row>
    <row r="92" spans="1:24" x14ac:dyDescent="0.3">
      <c r="A92" s="72" t="s">
        <v>29</v>
      </c>
      <c r="B92" s="138">
        <f>SUM(D92:U92)</f>
        <v>4</v>
      </c>
      <c r="C92" s="25">
        <f t="shared" ref="C92:C93" si="8">B92</f>
        <v>4</v>
      </c>
      <c r="D92" s="14"/>
      <c r="E92" s="14"/>
      <c r="F92" s="14">
        <v>1</v>
      </c>
      <c r="G92" s="14">
        <v>1</v>
      </c>
      <c r="H92" s="54"/>
      <c r="I92" s="75"/>
      <c r="J92" s="75"/>
      <c r="K92" s="75"/>
      <c r="L92" s="75"/>
      <c r="M92" s="75"/>
      <c r="N92" s="75">
        <v>1</v>
      </c>
      <c r="O92" s="75">
        <v>1</v>
      </c>
      <c r="P92" s="75"/>
      <c r="Q92" s="14"/>
      <c r="R92" s="14"/>
      <c r="S92" s="54"/>
      <c r="T92" s="14"/>
      <c r="U92" s="14"/>
      <c r="V92" s="14"/>
      <c r="W92" s="14"/>
      <c r="X92" s="14"/>
    </row>
    <row r="93" spans="1:24" x14ac:dyDescent="0.3">
      <c r="A93" s="72" t="s">
        <v>30</v>
      </c>
      <c r="B93" s="138">
        <f>B91+B92</f>
        <v>10</v>
      </c>
      <c r="C93" s="25">
        <f t="shared" si="8"/>
        <v>10</v>
      </c>
      <c r="D93" s="14"/>
      <c r="E93" s="14"/>
      <c r="F93" s="14"/>
      <c r="G93" s="14"/>
      <c r="H93" s="54"/>
      <c r="I93" s="75"/>
      <c r="J93" s="75"/>
      <c r="K93" s="75"/>
      <c r="L93" s="75"/>
      <c r="M93" s="75"/>
      <c r="N93" s="75"/>
      <c r="O93" s="75"/>
      <c r="P93" s="75"/>
      <c r="Q93" s="14"/>
      <c r="R93" s="14"/>
      <c r="S93" s="54"/>
      <c r="T93" s="14"/>
      <c r="U93" s="14"/>
      <c r="V93" s="14"/>
      <c r="W93" s="14"/>
      <c r="X93" s="14"/>
    </row>
    <row r="94" spans="1:24" x14ac:dyDescent="0.3">
      <c r="A94" s="72" t="s">
        <v>31</v>
      </c>
      <c r="B94" s="138">
        <f>SUM(D94:U94)</f>
        <v>4</v>
      </c>
      <c r="C94" s="25">
        <f>B94+5</f>
        <v>9</v>
      </c>
      <c r="D94" s="14"/>
      <c r="E94" s="14"/>
      <c r="F94" s="14"/>
      <c r="G94" s="14"/>
      <c r="H94" s="54"/>
      <c r="I94" s="75">
        <v>1</v>
      </c>
      <c r="J94" s="75"/>
      <c r="K94" s="75"/>
      <c r="L94" s="75"/>
      <c r="M94" s="75"/>
      <c r="N94" s="75"/>
      <c r="O94" s="75"/>
      <c r="P94" s="75">
        <v>1</v>
      </c>
      <c r="Q94" s="14">
        <v>2</v>
      </c>
      <c r="R94" s="14"/>
      <c r="S94" s="54"/>
      <c r="T94" s="14"/>
      <c r="U94" s="14"/>
      <c r="V94" s="14"/>
      <c r="W94" s="14"/>
      <c r="X94" s="14"/>
    </row>
    <row r="95" spans="1:24" x14ac:dyDescent="0.3">
      <c r="A95" s="80" t="s">
        <v>40</v>
      </c>
      <c r="B95" s="138"/>
      <c r="C95" s="27"/>
      <c r="D95" s="14"/>
      <c r="E95" s="14"/>
      <c r="F95" s="14"/>
      <c r="G95" s="14"/>
      <c r="H95" s="54"/>
      <c r="I95" s="75"/>
      <c r="J95" s="75"/>
      <c r="K95" s="75"/>
      <c r="L95" s="75"/>
      <c r="M95" s="75"/>
      <c r="N95" s="75">
        <v>2</v>
      </c>
      <c r="O95" s="75"/>
      <c r="P95" s="75"/>
      <c r="Q95" s="14"/>
      <c r="R95" s="14"/>
      <c r="S95" s="54"/>
      <c r="T95" s="14"/>
      <c r="U95" s="14"/>
      <c r="V95" s="14"/>
      <c r="W95" s="14"/>
      <c r="X95" s="14"/>
    </row>
    <row r="96" spans="1:24" x14ac:dyDescent="0.3">
      <c r="A96" s="80" t="s">
        <v>85</v>
      </c>
      <c r="B96" s="138"/>
      <c r="C96" s="27"/>
      <c r="D96" s="14"/>
      <c r="E96" s="14"/>
      <c r="F96" s="14"/>
      <c r="G96" s="14"/>
      <c r="H96" s="54"/>
      <c r="I96" s="75"/>
      <c r="J96" s="75"/>
      <c r="K96" s="75"/>
      <c r="L96" s="75"/>
      <c r="M96" s="75"/>
      <c r="N96" s="75">
        <v>3</v>
      </c>
      <c r="O96" s="75"/>
      <c r="P96" s="75"/>
      <c r="Q96" s="14"/>
      <c r="R96" s="14"/>
      <c r="S96" s="54"/>
      <c r="T96" s="14"/>
      <c r="U96" s="14"/>
      <c r="V96" s="14"/>
      <c r="W96" s="14"/>
      <c r="X96" s="14"/>
    </row>
    <row r="97" spans="1:24" ht="17" thickBot="1" x14ac:dyDescent="0.35">
      <c r="A97" s="76" t="s">
        <v>32</v>
      </c>
      <c r="B97" s="138">
        <f>SUM(D97:U97)</f>
        <v>26</v>
      </c>
      <c r="C97" s="16">
        <f>B97+55</f>
        <v>81</v>
      </c>
      <c r="D97" s="19"/>
      <c r="E97" s="19"/>
      <c r="F97" s="19"/>
      <c r="G97" s="19"/>
      <c r="H97" s="79"/>
      <c r="I97" s="78">
        <v>5</v>
      </c>
      <c r="J97" s="78"/>
      <c r="K97" s="78"/>
      <c r="L97" s="78"/>
      <c r="M97" s="78"/>
      <c r="N97" s="78">
        <v>6</v>
      </c>
      <c r="O97" s="78"/>
      <c r="P97" s="78">
        <v>5</v>
      </c>
      <c r="Q97" s="19">
        <v>10</v>
      </c>
      <c r="R97" s="19"/>
      <c r="S97" s="79"/>
      <c r="T97" s="19"/>
      <c r="U97" s="19"/>
      <c r="V97" s="19"/>
      <c r="W97" s="19"/>
      <c r="X97" s="19"/>
    </row>
    <row r="98" spans="1:24" ht="21.1" x14ac:dyDescent="0.35">
      <c r="A98" s="66" t="s">
        <v>128</v>
      </c>
      <c r="B98" s="136"/>
      <c r="C98" s="27"/>
      <c r="D98" s="137" t="s">
        <v>551</v>
      </c>
      <c r="E98" s="7" t="s">
        <v>551</v>
      </c>
      <c r="F98" s="8"/>
      <c r="G98" s="8" t="s">
        <v>548</v>
      </c>
      <c r="H98" s="71"/>
      <c r="I98" s="70" t="s">
        <v>551</v>
      </c>
      <c r="J98" s="70" t="s">
        <v>551</v>
      </c>
      <c r="K98" s="70" t="s">
        <v>551</v>
      </c>
      <c r="L98" s="70"/>
      <c r="M98" s="70" t="s">
        <v>551</v>
      </c>
      <c r="N98" s="70" t="s">
        <v>548</v>
      </c>
      <c r="O98" s="70" t="s">
        <v>548</v>
      </c>
      <c r="P98" s="70" t="s">
        <v>548</v>
      </c>
      <c r="Q98" s="8">
        <v>9</v>
      </c>
      <c r="R98" s="8" t="s">
        <v>548</v>
      </c>
      <c r="S98" s="71"/>
      <c r="T98" s="8" t="s">
        <v>548</v>
      </c>
      <c r="U98" s="8" t="s">
        <v>551</v>
      </c>
      <c r="V98" s="8" t="s">
        <v>551</v>
      </c>
      <c r="W98" s="8" t="s">
        <v>551</v>
      </c>
      <c r="X98" s="8" t="s">
        <v>551</v>
      </c>
    </row>
    <row r="99" spans="1:24" x14ac:dyDescent="0.3">
      <c r="A99" s="72" t="s">
        <v>28</v>
      </c>
      <c r="B99" s="138">
        <f>SUM(D99:U99)+2</f>
        <v>9</v>
      </c>
      <c r="C99" s="25">
        <f>B99</f>
        <v>9</v>
      </c>
      <c r="D99" s="139"/>
      <c r="E99" s="13"/>
      <c r="F99" s="14"/>
      <c r="G99" s="14">
        <v>1</v>
      </c>
      <c r="H99" s="54"/>
      <c r="I99" s="75"/>
      <c r="J99" s="75"/>
      <c r="K99" s="75"/>
      <c r="L99" s="75"/>
      <c r="M99" s="75"/>
      <c r="N99" s="75">
        <v>1</v>
      </c>
      <c r="O99" s="75">
        <v>1</v>
      </c>
      <c r="P99" s="75">
        <v>1</v>
      </c>
      <c r="Q99" s="14">
        <v>1</v>
      </c>
      <c r="R99" s="14">
        <v>1</v>
      </c>
      <c r="S99" s="54"/>
      <c r="T99" s="14">
        <v>1</v>
      </c>
      <c r="U99" s="14"/>
      <c r="V99" s="14"/>
      <c r="W99" s="14"/>
      <c r="X99" s="14"/>
    </row>
    <row r="100" spans="1:24" x14ac:dyDescent="0.3">
      <c r="A100" s="72" t="s">
        <v>29</v>
      </c>
      <c r="B100" s="138">
        <f>SUM(D100:U100)</f>
        <v>7</v>
      </c>
      <c r="C100" s="25">
        <f t="shared" ref="C100:C103" si="9">B100</f>
        <v>7</v>
      </c>
      <c r="D100" s="139">
        <v>1</v>
      </c>
      <c r="E100" s="13">
        <v>1</v>
      </c>
      <c r="F100" s="14"/>
      <c r="G100" s="14"/>
      <c r="H100" s="54"/>
      <c r="I100" s="75">
        <v>1</v>
      </c>
      <c r="J100" s="75">
        <v>1</v>
      </c>
      <c r="K100" s="75">
        <v>1</v>
      </c>
      <c r="L100" s="75"/>
      <c r="M100" s="75">
        <v>1</v>
      </c>
      <c r="N100" s="75"/>
      <c r="O100" s="75"/>
      <c r="P100" s="75"/>
      <c r="Q100" s="14"/>
      <c r="R100" s="14"/>
      <c r="S100" s="54"/>
      <c r="T100" s="14"/>
      <c r="U100" s="14">
        <v>1</v>
      </c>
      <c r="V100" s="14">
        <v>1</v>
      </c>
      <c r="W100" s="14">
        <v>1</v>
      </c>
      <c r="X100" s="14">
        <v>1</v>
      </c>
    </row>
    <row r="101" spans="1:24" x14ac:dyDescent="0.3">
      <c r="A101" s="72" t="s">
        <v>30</v>
      </c>
      <c r="B101" s="138">
        <f>B99+B100</f>
        <v>16</v>
      </c>
      <c r="C101" s="25">
        <f t="shared" si="9"/>
        <v>16</v>
      </c>
      <c r="D101" s="139"/>
      <c r="E101" s="13"/>
      <c r="F101" s="14"/>
      <c r="G101" s="14"/>
      <c r="H101" s="54"/>
      <c r="I101" s="75"/>
      <c r="J101" s="75"/>
      <c r="K101" s="75"/>
      <c r="L101" s="75"/>
      <c r="M101" s="75"/>
      <c r="N101" s="75"/>
      <c r="O101" s="75"/>
      <c r="P101" s="75"/>
      <c r="Q101" s="14"/>
      <c r="R101" s="14"/>
      <c r="S101" s="54"/>
      <c r="T101" s="14"/>
      <c r="U101" s="14"/>
      <c r="V101" s="14"/>
      <c r="W101" s="14"/>
      <c r="X101" s="14"/>
    </row>
    <row r="102" spans="1:24" x14ac:dyDescent="0.3">
      <c r="A102" s="72" t="s">
        <v>31</v>
      </c>
      <c r="B102" s="138">
        <f>SUM(D102:U102)+1</f>
        <v>2</v>
      </c>
      <c r="C102" s="25">
        <f t="shared" si="9"/>
        <v>2</v>
      </c>
      <c r="D102" s="139"/>
      <c r="E102" s="13"/>
      <c r="F102" s="14"/>
      <c r="G102" s="14"/>
      <c r="H102" s="54"/>
      <c r="I102" s="75"/>
      <c r="J102" s="75"/>
      <c r="K102" s="75"/>
      <c r="L102" s="75"/>
      <c r="M102" s="75"/>
      <c r="N102" s="75"/>
      <c r="O102" s="75"/>
      <c r="P102" s="75"/>
      <c r="Q102" s="14"/>
      <c r="R102" s="14"/>
      <c r="S102" s="54"/>
      <c r="T102" s="14"/>
      <c r="U102" s="14">
        <v>1</v>
      </c>
      <c r="V102" s="14"/>
      <c r="W102" s="14"/>
      <c r="X102" s="14"/>
    </row>
    <row r="103" spans="1:24" ht="17" thickBot="1" x14ac:dyDescent="0.35">
      <c r="A103" s="76" t="s">
        <v>32</v>
      </c>
      <c r="B103" s="138">
        <f>SUM(D103:U103)+7</f>
        <v>12</v>
      </c>
      <c r="C103" s="16">
        <f t="shared" si="9"/>
        <v>12</v>
      </c>
      <c r="D103" s="140"/>
      <c r="E103" s="18"/>
      <c r="F103" s="19"/>
      <c r="G103" s="19"/>
      <c r="H103" s="79"/>
      <c r="I103" s="78"/>
      <c r="J103" s="78"/>
      <c r="K103" s="78"/>
      <c r="L103" s="78"/>
      <c r="M103" s="78"/>
      <c r="N103" s="78"/>
      <c r="O103" s="78"/>
      <c r="P103" s="78"/>
      <c r="Q103" s="19"/>
      <c r="R103" s="19"/>
      <c r="S103" s="79"/>
      <c r="T103" s="19"/>
      <c r="U103" s="19">
        <v>5</v>
      </c>
      <c r="V103" s="19"/>
      <c r="W103" s="19"/>
      <c r="X103" s="19"/>
    </row>
    <row r="104" spans="1:24" ht="21.1" x14ac:dyDescent="0.35">
      <c r="A104" s="66" t="s">
        <v>129</v>
      </c>
      <c r="B104" s="138"/>
      <c r="C104" s="27"/>
      <c r="D104" s="14" t="s">
        <v>548</v>
      </c>
      <c r="E104" s="14" t="s">
        <v>548</v>
      </c>
      <c r="F104" s="14" t="s">
        <v>548</v>
      </c>
      <c r="G104" s="14"/>
      <c r="H104" s="54"/>
      <c r="I104" s="75"/>
      <c r="J104" s="75">
        <v>9</v>
      </c>
      <c r="K104" s="75" t="s">
        <v>548</v>
      </c>
      <c r="L104" s="75">
        <v>9</v>
      </c>
      <c r="M104" s="75" t="s">
        <v>548</v>
      </c>
      <c r="N104" s="75"/>
      <c r="O104" s="75"/>
      <c r="P104" s="75"/>
      <c r="Q104" s="14"/>
      <c r="R104" s="14"/>
      <c r="S104" s="54"/>
      <c r="T104" s="14" t="s">
        <v>551</v>
      </c>
      <c r="U104" s="14" t="s">
        <v>548</v>
      </c>
      <c r="V104" s="14" t="s">
        <v>548</v>
      </c>
      <c r="W104" s="14">
        <v>9</v>
      </c>
      <c r="X104" s="14" t="s">
        <v>548</v>
      </c>
    </row>
    <row r="105" spans="1:24" x14ac:dyDescent="0.3">
      <c r="A105" s="72" t="s">
        <v>28</v>
      </c>
      <c r="B105" s="138">
        <f>SUM(D105:U105)+15</f>
        <v>23</v>
      </c>
      <c r="C105" s="25">
        <f>B105</f>
        <v>23</v>
      </c>
      <c r="D105" s="14">
        <v>1</v>
      </c>
      <c r="E105" s="14">
        <v>1</v>
      </c>
      <c r="F105" s="14">
        <v>1</v>
      </c>
      <c r="G105" s="14"/>
      <c r="H105" s="54"/>
      <c r="I105" s="75"/>
      <c r="J105" s="75">
        <v>1</v>
      </c>
      <c r="K105" s="75">
        <v>1</v>
      </c>
      <c r="L105" s="75">
        <v>1</v>
      </c>
      <c r="M105" s="75">
        <v>1</v>
      </c>
      <c r="N105" s="75"/>
      <c r="O105" s="75"/>
      <c r="P105" s="75"/>
      <c r="Q105" s="14"/>
      <c r="R105" s="14"/>
      <c r="S105" s="54"/>
      <c r="T105" s="14"/>
      <c r="U105" s="14">
        <v>1</v>
      </c>
      <c r="V105" s="14">
        <v>1</v>
      </c>
      <c r="W105" s="14">
        <v>1</v>
      </c>
      <c r="X105" s="14">
        <v>1</v>
      </c>
    </row>
    <row r="106" spans="1:24" x14ac:dyDescent="0.3">
      <c r="A106" s="72" t="s">
        <v>29</v>
      </c>
      <c r="B106" s="138">
        <f>SUM(D106:U106)</f>
        <v>1</v>
      </c>
      <c r="C106" s="25">
        <f t="shared" ref="C106:C109" si="10">B106</f>
        <v>1</v>
      </c>
      <c r="D106" s="14"/>
      <c r="E106" s="14"/>
      <c r="F106" s="14"/>
      <c r="G106" s="14"/>
      <c r="H106" s="54"/>
      <c r="I106" s="75"/>
      <c r="J106" s="75"/>
      <c r="K106" s="75"/>
      <c r="L106" s="75"/>
      <c r="M106" s="75"/>
      <c r="N106" s="75"/>
      <c r="O106" s="75"/>
      <c r="P106" s="75"/>
      <c r="Q106" s="14"/>
      <c r="R106" s="14"/>
      <c r="S106" s="54"/>
      <c r="T106" s="14">
        <v>1</v>
      </c>
      <c r="U106" s="14"/>
      <c r="V106" s="14"/>
      <c r="W106" s="14"/>
      <c r="X106" s="14"/>
    </row>
    <row r="107" spans="1:24" x14ac:dyDescent="0.3">
      <c r="A107" s="72" t="s">
        <v>30</v>
      </c>
      <c r="B107" s="138">
        <f>B105+B106</f>
        <v>24</v>
      </c>
      <c r="C107" s="25">
        <f t="shared" si="10"/>
        <v>24</v>
      </c>
      <c r="D107" s="14"/>
      <c r="E107" s="14"/>
      <c r="F107" s="14"/>
      <c r="G107" s="14"/>
      <c r="H107" s="54"/>
      <c r="I107" s="75"/>
      <c r="J107" s="75"/>
      <c r="K107" s="75"/>
      <c r="L107" s="75"/>
      <c r="M107" s="75"/>
      <c r="N107" s="75"/>
      <c r="O107" s="75"/>
      <c r="P107" s="75"/>
      <c r="Q107" s="14"/>
      <c r="R107" s="14"/>
      <c r="S107" s="54"/>
      <c r="T107" s="14"/>
      <c r="U107" s="14"/>
      <c r="V107" s="14"/>
      <c r="W107" s="14"/>
      <c r="X107" s="14"/>
    </row>
    <row r="108" spans="1:24" x14ac:dyDescent="0.3">
      <c r="A108" s="72" t="s">
        <v>31</v>
      </c>
      <c r="B108" s="138">
        <f>SUM(D108:U108)+8</f>
        <v>11</v>
      </c>
      <c r="C108" s="25">
        <f t="shared" si="10"/>
        <v>11</v>
      </c>
      <c r="D108" s="14">
        <v>1</v>
      </c>
      <c r="E108" s="14"/>
      <c r="F108" s="14"/>
      <c r="G108" s="14"/>
      <c r="H108" s="54"/>
      <c r="I108" s="75"/>
      <c r="J108" s="75">
        <v>1</v>
      </c>
      <c r="K108" s="75">
        <v>1</v>
      </c>
      <c r="L108" s="75"/>
      <c r="M108" s="75"/>
      <c r="N108" s="75"/>
      <c r="O108" s="75"/>
      <c r="P108" s="75"/>
      <c r="Q108" s="14"/>
      <c r="R108" s="14"/>
      <c r="S108" s="54"/>
      <c r="T108" s="14"/>
      <c r="U108" s="14"/>
      <c r="V108" s="14"/>
      <c r="W108" s="14">
        <v>1</v>
      </c>
      <c r="X108" s="14"/>
    </row>
    <row r="109" spans="1:24" ht="17" thickBot="1" x14ac:dyDescent="0.35">
      <c r="A109" s="76" t="s">
        <v>32</v>
      </c>
      <c r="B109" s="138">
        <f>SUM(D109:U109)+42</f>
        <v>59</v>
      </c>
      <c r="C109" s="16">
        <f t="shared" si="10"/>
        <v>59</v>
      </c>
      <c r="D109" s="19">
        <v>5</v>
      </c>
      <c r="E109" s="19"/>
      <c r="F109" s="19"/>
      <c r="G109" s="19"/>
      <c r="H109" s="79"/>
      <c r="I109" s="78"/>
      <c r="J109" s="78">
        <v>7</v>
      </c>
      <c r="K109" s="78">
        <v>5</v>
      </c>
      <c r="L109" s="78"/>
      <c r="M109" s="78"/>
      <c r="N109" s="78"/>
      <c r="O109" s="78"/>
      <c r="P109" s="78"/>
      <c r="Q109" s="19"/>
      <c r="R109" s="19"/>
      <c r="S109" s="79"/>
      <c r="T109" s="19"/>
      <c r="U109" s="19"/>
      <c r="V109" s="19"/>
      <c r="W109" s="19">
        <v>5</v>
      </c>
      <c r="X109" s="19"/>
    </row>
    <row r="110" spans="1:24" ht="21.1" x14ac:dyDescent="0.35">
      <c r="A110" s="66" t="s">
        <v>130</v>
      </c>
      <c r="B110" s="138"/>
      <c r="C110" s="27"/>
      <c r="D110" s="14" t="s">
        <v>542</v>
      </c>
      <c r="E110" s="14" t="s">
        <v>542</v>
      </c>
      <c r="F110" s="14" t="s">
        <v>542</v>
      </c>
      <c r="G110" s="14" t="s">
        <v>542</v>
      </c>
      <c r="H110" s="54"/>
      <c r="I110" s="75" t="s">
        <v>542</v>
      </c>
      <c r="J110" s="75" t="s">
        <v>542</v>
      </c>
      <c r="K110" s="75" t="s">
        <v>542</v>
      </c>
      <c r="L110" s="75"/>
      <c r="M110" s="75" t="s">
        <v>542</v>
      </c>
      <c r="N110" s="75"/>
      <c r="O110" s="83" t="s">
        <v>551</v>
      </c>
      <c r="P110" s="83" t="s">
        <v>542</v>
      </c>
      <c r="Q110" s="141" t="s">
        <v>542</v>
      </c>
      <c r="R110" s="141" t="s">
        <v>542</v>
      </c>
      <c r="S110" s="101"/>
      <c r="T110" s="141" t="s">
        <v>542</v>
      </c>
      <c r="U110" s="141" t="s">
        <v>542</v>
      </c>
      <c r="V110" s="141" t="s">
        <v>542</v>
      </c>
      <c r="W110" s="141" t="s">
        <v>542</v>
      </c>
      <c r="X110" s="141" t="s">
        <v>542</v>
      </c>
    </row>
    <row r="111" spans="1:24" x14ac:dyDescent="0.3">
      <c r="A111" s="72" t="s">
        <v>28</v>
      </c>
      <c r="B111" s="138">
        <f>SUM(D111:U111)+5</f>
        <v>18</v>
      </c>
      <c r="C111" s="25">
        <f>B111</f>
        <v>18</v>
      </c>
      <c r="D111" s="14">
        <v>1</v>
      </c>
      <c r="E111" s="14">
        <v>1</v>
      </c>
      <c r="F111" s="14">
        <v>1</v>
      </c>
      <c r="G111" s="14">
        <v>1</v>
      </c>
      <c r="H111" s="54"/>
      <c r="I111" s="75">
        <v>1</v>
      </c>
      <c r="J111" s="75">
        <v>1</v>
      </c>
      <c r="K111" s="75">
        <v>1</v>
      </c>
      <c r="L111" s="75"/>
      <c r="M111" s="75">
        <v>1</v>
      </c>
      <c r="N111" s="75"/>
      <c r="O111" s="75"/>
      <c r="P111" s="75">
        <v>1</v>
      </c>
      <c r="Q111" s="14">
        <v>1</v>
      </c>
      <c r="R111" s="14">
        <v>1</v>
      </c>
      <c r="S111" s="54"/>
      <c r="T111" s="14">
        <v>1</v>
      </c>
      <c r="U111" s="14">
        <v>1</v>
      </c>
      <c r="V111" s="14">
        <v>1</v>
      </c>
      <c r="W111" s="14">
        <v>1</v>
      </c>
      <c r="X111" s="14">
        <v>1</v>
      </c>
    </row>
    <row r="112" spans="1:24" x14ac:dyDescent="0.3">
      <c r="A112" s="72" t="s">
        <v>29</v>
      </c>
      <c r="B112" s="138">
        <f>SUM(D112:U112)+35</f>
        <v>36</v>
      </c>
      <c r="C112" s="25">
        <f t="shared" ref="C112:C115" si="11">B112</f>
        <v>36</v>
      </c>
      <c r="D112" s="14"/>
      <c r="E112" s="14"/>
      <c r="F112" s="14"/>
      <c r="G112" s="14"/>
      <c r="H112" s="54"/>
      <c r="I112" s="75"/>
      <c r="J112" s="75"/>
      <c r="K112" s="75"/>
      <c r="L112" s="75"/>
      <c r="M112" s="75"/>
      <c r="N112" s="75"/>
      <c r="O112" s="75">
        <v>1</v>
      </c>
      <c r="P112" s="75"/>
      <c r="Q112" s="14"/>
      <c r="R112" s="14"/>
      <c r="S112" s="54"/>
      <c r="T112" s="14"/>
      <c r="U112" s="14"/>
      <c r="V112" s="14"/>
      <c r="W112" s="14"/>
      <c r="X112" s="14"/>
    </row>
    <row r="113" spans="1:24" x14ac:dyDescent="0.3">
      <c r="A113" s="72" t="s">
        <v>30</v>
      </c>
      <c r="B113" s="138">
        <f>B111+B112</f>
        <v>54</v>
      </c>
      <c r="C113" s="25">
        <f t="shared" si="11"/>
        <v>54</v>
      </c>
      <c r="D113" s="14"/>
      <c r="E113" s="14"/>
      <c r="F113" s="14"/>
      <c r="G113" s="14"/>
      <c r="H113" s="54"/>
      <c r="I113" s="75"/>
      <c r="J113" s="75"/>
      <c r="K113" s="75"/>
      <c r="L113" s="75"/>
      <c r="M113" s="75"/>
      <c r="N113" s="75"/>
      <c r="O113" s="75"/>
      <c r="P113" s="75"/>
      <c r="Q113" s="14"/>
      <c r="R113" s="14"/>
      <c r="S113" s="54"/>
      <c r="T113" s="14"/>
      <c r="U113" s="14"/>
      <c r="V113" s="14"/>
      <c r="W113" s="14"/>
      <c r="X113" s="14"/>
    </row>
    <row r="114" spans="1:24" x14ac:dyDescent="0.3">
      <c r="A114" s="72" t="s">
        <v>31</v>
      </c>
      <c r="B114" s="138">
        <f>SUM(D114:U114)</f>
        <v>0</v>
      </c>
      <c r="C114" s="25">
        <f t="shared" si="11"/>
        <v>0</v>
      </c>
      <c r="D114" s="14"/>
      <c r="E114" s="14"/>
      <c r="F114" s="14"/>
      <c r="G114" s="14"/>
      <c r="H114" s="54"/>
      <c r="I114" s="75"/>
      <c r="J114" s="75"/>
      <c r="K114" s="75"/>
      <c r="L114" s="75"/>
      <c r="M114" s="75"/>
      <c r="N114" s="75"/>
      <c r="O114" s="75"/>
      <c r="P114" s="75"/>
      <c r="Q114" s="14"/>
      <c r="R114" s="14"/>
      <c r="S114" s="54"/>
      <c r="T114" s="14"/>
      <c r="U114" s="14"/>
      <c r="V114" s="14"/>
      <c r="W114" s="14"/>
      <c r="X114" s="14"/>
    </row>
    <row r="115" spans="1:24" ht="17" thickBot="1" x14ac:dyDescent="0.35">
      <c r="A115" s="76" t="s">
        <v>32</v>
      </c>
      <c r="B115" s="138">
        <f>SUM(D115:U115)</f>
        <v>0</v>
      </c>
      <c r="C115" s="16">
        <f t="shared" si="11"/>
        <v>0</v>
      </c>
      <c r="D115" s="19"/>
      <c r="E115" s="19"/>
      <c r="F115" s="19"/>
      <c r="G115" s="19"/>
      <c r="H115" s="79"/>
      <c r="I115" s="78"/>
      <c r="J115" s="78"/>
      <c r="K115" s="78"/>
      <c r="L115" s="78"/>
      <c r="M115" s="78"/>
      <c r="N115" s="78"/>
      <c r="O115" s="78"/>
      <c r="P115" s="78"/>
      <c r="Q115" s="19"/>
      <c r="R115" s="19"/>
      <c r="S115" s="79"/>
      <c r="T115" s="19"/>
      <c r="U115" s="19"/>
      <c r="V115" s="19"/>
      <c r="W115" s="19"/>
      <c r="X115" s="19"/>
    </row>
    <row r="116" spans="1:24" ht="21.1" x14ac:dyDescent="0.35">
      <c r="A116" s="48" t="s">
        <v>131</v>
      </c>
      <c r="B116" s="138"/>
      <c r="C116" s="27"/>
      <c r="D116" s="14" t="s">
        <v>541</v>
      </c>
      <c r="E116" s="14" t="s">
        <v>541</v>
      </c>
      <c r="F116" s="14" t="s">
        <v>541</v>
      </c>
      <c r="G116" s="14" t="s">
        <v>541</v>
      </c>
      <c r="H116" s="54"/>
      <c r="I116" s="75"/>
      <c r="J116" s="75"/>
      <c r="K116" s="75"/>
      <c r="L116" s="75" t="s">
        <v>551</v>
      </c>
      <c r="M116" s="75" t="s">
        <v>551</v>
      </c>
      <c r="N116" s="75" t="s">
        <v>551</v>
      </c>
      <c r="O116" s="83"/>
      <c r="P116" s="83"/>
      <c r="Q116" s="141"/>
      <c r="R116" s="14" t="s">
        <v>551</v>
      </c>
      <c r="S116" s="54"/>
      <c r="T116" s="14" t="s">
        <v>541</v>
      </c>
      <c r="U116" s="14" t="s">
        <v>551</v>
      </c>
      <c r="V116" s="14"/>
      <c r="W116" s="14"/>
      <c r="X116" s="14"/>
    </row>
    <row r="117" spans="1:24" x14ac:dyDescent="0.3">
      <c r="A117" s="80" t="s">
        <v>28</v>
      </c>
      <c r="B117" s="138">
        <f>SUM(D117:U117)+7</f>
        <v>12</v>
      </c>
      <c r="C117" s="25">
        <f>B117</f>
        <v>12</v>
      </c>
      <c r="D117" s="14">
        <v>1</v>
      </c>
      <c r="E117" s="14">
        <v>1</v>
      </c>
      <c r="F117" s="14">
        <v>1</v>
      </c>
      <c r="G117" s="14">
        <v>1</v>
      </c>
      <c r="H117" s="54"/>
      <c r="I117" s="75"/>
      <c r="J117" s="75"/>
      <c r="K117" s="75"/>
      <c r="L117" s="75"/>
      <c r="M117" s="75"/>
      <c r="N117" s="75"/>
      <c r="O117" s="75"/>
      <c r="P117" s="75"/>
      <c r="Q117" s="14"/>
      <c r="R117" s="14"/>
      <c r="S117" s="54"/>
      <c r="T117" s="14">
        <v>1</v>
      </c>
      <c r="U117" s="14"/>
      <c r="V117" s="14"/>
      <c r="W117" s="14"/>
      <c r="X117" s="14"/>
    </row>
    <row r="118" spans="1:24" x14ac:dyDescent="0.3">
      <c r="A118" s="80" t="s">
        <v>29</v>
      </c>
      <c r="B118" s="138">
        <f>SUM(D118:U118)+10</f>
        <v>15</v>
      </c>
      <c r="C118" s="25">
        <f t="shared" ref="C118:C121" si="12">B118</f>
        <v>15</v>
      </c>
      <c r="D118" s="14"/>
      <c r="E118" s="14"/>
      <c r="F118" s="14"/>
      <c r="G118" s="14"/>
      <c r="H118" s="54"/>
      <c r="I118" s="75"/>
      <c r="J118" s="75"/>
      <c r="K118" s="75"/>
      <c r="L118" s="75">
        <v>1</v>
      </c>
      <c r="M118" s="75">
        <v>1</v>
      </c>
      <c r="N118" s="75">
        <v>1</v>
      </c>
      <c r="O118" s="75"/>
      <c r="P118" s="75"/>
      <c r="Q118" s="14"/>
      <c r="R118" s="14">
        <v>1</v>
      </c>
      <c r="S118" s="54"/>
      <c r="T118" s="14"/>
      <c r="U118" s="14">
        <v>1</v>
      </c>
      <c r="V118" s="14"/>
      <c r="W118" s="14"/>
      <c r="X118" s="14"/>
    </row>
    <row r="119" spans="1:24" x14ac:dyDescent="0.3">
      <c r="A119" s="80" t="s">
        <v>30</v>
      </c>
      <c r="B119" s="138">
        <f>B117+B118</f>
        <v>27</v>
      </c>
      <c r="C119" s="25">
        <f t="shared" si="12"/>
        <v>27</v>
      </c>
      <c r="D119" s="14"/>
      <c r="E119" s="14"/>
      <c r="F119" s="14"/>
      <c r="G119" s="14"/>
      <c r="H119" s="54"/>
      <c r="I119" s="75"/>
      <c r="J119" s="75"/>
      <c r="K119" s="75"/>
      <c r="L119" s="75"/>
      <c r="M119" s="75"/>
      <c r="N119" s="75"/>
      <c r="O119" s="75"/>
      <c r="P119" s="75"/>
      <c r="Q119" s="14"/>
      <c r="R119" s="14"/>
      <c r="S119" s="54"/>
      <c r="T119" s="14"/>
      <c r="U119" s="14"/>
      <c r="V119" s="14"/>
      <c r="W119" s="14"/>
      <c r="X119" s="14"/>
    </row>
    <row r="120" spans="1:24" x14ac:dyDescent="0.3">
      <c r="A120" s="80" t="s">
        <v>31</v>
      </c>
      <c r="B120" s="138">
        <f>SUM(D120:U120)</f>
        <v>0</v>
      </c>
      <c r="C120" s="25">
        <f t="shared" si="12"/>
        <v>0</v>
      </c>
      <c r="D120" s="14"/>
      <c r="E120" s="14"/>
      <c r="F120" s="14"/>
      <c r="G120" s="14"/>
      <c r="H120" s="54"/>
      <c r="I120" s="75"/>
      <c r="J120" s="75"/>
      <c r="K120" s="75"/>
      <c r="L120" s="75"/>
      <c r="M120" s="75"/>
      <c r="N120" s="75"/>
      <c r="O120" s="75"/>
      <c r="P120" s="75"/>
      <c r="Q120" s="14"/>
      <c r="R120" s="14"/>
      <c r="S120" s="54"/>
      <c r="T120" s="14"/>
      <c r="U120" s="14"/>
      <c r="V120" s="14"/>
      <c r="W120" s="14"/>
      <c r="X120" s="14"/>
    </row>
    <row r="121" spans="1:24" ht="17" thickBot="1" x14ac:dyDescent="0.35">
      <c r="A121" s="82" t="s">
        <v>32</v>
      </c>
      <c r="B121" s="138">
        <f>SUM(D121:U121)</f>
        <v>0</v>
      </c>
      <c r="C121" s="16">
        <f t="shared" si="12"/>
        <v>0</v>
      </c>
      <c r="D121" s="19"/>
      <c r="E121" s="19"/>
      <c r="F121" s="19"/>
      <c r="G121" s="19"/>
      <c r="H121" s="79"/>
      <c r="I121" s="78"/>
      <c r="J121" s="78"/>
      <c r="K121" s="78"/>
      <c r="L121" s="78"/>
      <c r="M121" s="78"/>
      <c r="N121" s="78"/>
      <c r="O121" s="78"/>
      <c r="P121" s="78"/>
      <c r="Q121" s="19"/>
      <c r="R121" s="19"/>
      <c r="S121" s="79"/>
      <c r="T121" s="19"/>
      <c r="U121" s="19"/>
      <c r="V121" s="19"/>
      <c r="W121" s="19"/>
      <c r="X121" s="19"/>
    </row>
    <row r="122" spans="1:24" ht="21.1" x14ac:dyDescent="0.35">
      <c r="A122" s="66" t="s">
        <v>637</v>
      </c>
      <c r="B122" s="138"/>
      <c r="C122" s="27"/>
      <c r="D122" s="14"/>
      <c r="E122" s="14" t="s">
        <v>551</v>
      </c>
      <c r="F122" s="14"/>
      <c r="G122" s="14" t="s">
        <v>551</v>
      </c>
      <c r="H122" s="54"/>
      <c r="I122" s="75" t="s">
        <v>541</v>
      </c>
      <c r="J122" s="75" t="s">
        <v>541</v>
      </c>
      <c r="K122" s="75" t="s">
        <v>541</v>
      </c>
      <c r="L122" s="75" t="s">
        <v>541</v>
      </c>
      <c r="M122" s="75" t="s">
        <v>541</v>
      </c>
      <c r="N122" s="75" t="s">
        <v>541</v>
      </c>
      <c r="O122" s="75" t="s">
        <v>541</v>
      </c>
      <c r="P122" s="75" t="s">
        <v>541</v>
      </c>
      <c r="Q122" s="14" t="s">
        <v>727</v>
      </c>
      <c r="R122" s="14"/>
      <c r="S122" s="54"/>
      <c r="T122" s="14"/>
      <c r="U122" s="14" t="s">
        <v>541</v>
      </c>
      <c r="V122" s="14" t="s">
        <v>541</v>
      </c>
      <c r="W122" s="14" t="s">
        <v>541</v>
      </c>
      <c r="X122" s="14" t="s">
        <v>541</v>
      </c>
    </row>
    <row r="123" spans="1:24" x14ac:dyDescent="0.3">
      <c r="A123" s="72" t="s">
        <v>28</v>
      </c>
      <c r="B123" s="138">
        <f>SUM(D123:U123)+14</f>
        <v>24</v>
      </c>
      <c r="C123" s="25">
        <f>B123</f>
        <v>24</v>
      </c>
      <c r="D123" s="14"/>
      <c r="E123" s="14"/>
      <c r="F123" s="14"/>
      <c r="G123" s="14"/>
      <c r="H123" s="54"/>
      <c r="I123" s="75">
        <v>1</v>
      </c>
      <c r="J123" s="75">
        <v>1</v>
      </c>
      <c r="K123" s="75">
        <v>1</v>
      </c>
      <c r="L123" s="75">
        <v>1</v>
      </c>
      <c r="M123" s="75">
        <v>1</v>
      </c>
      <c r="N123" s="75">
        <v>1</v>
      </c>
      <c r="O123" s="75">
        <v>1</v>
      </c>
      <c r="P123" s="75">
        <v>1</v>
      </c>
      <c r="Q123" s="14">
        <v>1</v>
      </c>
      <c r="R123" s="14"/>
      <c r="S123" s="54"/>
      <c r="T123" s="14"/>
      <c r="U123" s="14">
        <v>1</v>
      </c>
      <c r="V123" s="14">
        <v>1</v>
      </c>
      <c r="W123" s="14">
        <v>1</v>
      </c>
      <c r="X123" s="14">
        <v>1</v>
      </c>
    </row>
    <row r="124" spans="1:24" x14ac:dyDescent="0.3">
      <c r="A124" s="72" t="s">
        <v>29</v>
      </c>
      <c r="B124" s="138">
        <f>SUM(D124:U124)</f>
        <v>2</v>
      </c>
      <c r="C124" s="25">
        <f t="shared" ref="C124:C127" si="13">B124</f>
        <v>2</v>
      </c>
      <c r="D124" s="14"/>
      <c r="E124" s="14">
        <v>1</v>
      </c>
      <c r="F124" s="14"/>
      <c r="G124" s="14">
        <v>1</v>
      </c>
      <c r="H124" s="54"/>
      <c r="I124" s="75"/>
      <c r="J124" s="75"/>
      <c r="K124" s="75"/>
      <c r="L124" s="75"/>
      <c r="M124" s="75"/>
      <c r="N124" s="75"/>
      <c r="O124" s="75"/>
      <c r="P124" s="75"/>
      <c r="Q124" s="14"/>
      <c r="R124" s="14"/>
      <c r="S124" s="54"/>
      <c r="T124" s="14"/>
      <c r="U124" s="14"/>
      <c r="V124" s="14"/>
      <c r="W124" s="14"/>
      <c r="X124" s="14"/>
    </row>
    <row r="125" spans="1:24" x14ac:dyDescent="0.3">
      <c r="A125" s="72" t="s">
        <v>30</v>
      </c>
      <c r="B125" s="138">
        <f>B123+B124</f>
        <v>26</v>
      </c>
      <c r="C125" s="25">
        <f t="shared" si="13"/>
        <v>26</v>
      </c>
      <c r="D125" s="14"/>
      <c r="E125" s="14"/>
      <c r="F125" s="14"/>
      <c r="G125" s="14"/>
      <c r="H125" s="54"/>
      <c r="I125" s="75"/>
      <c r="J125" s="75"/>
      <c r="K125" s="75"/>
      <c r="L125" s="75"/>
      <c r="M125" s="75"/>
      <c r="N125" s="75"/>
      <c r="O125" s="75"/>
      <c r="P125" s="75"/>
      <c r="Q125" s="14"/>
      <c r="R125" s="14"/>
      <c r="S125" s="54"/>
      <c r="T125" s="14"/>
      <c r="U125" s="14"/>
      <c r="V125" s="14"/>
      <c r="W125" s="14"/>
      <c r="X125" s="14"/>
    </row>
    <row r="126" spans="1:24" x14ac:dyDescent="0.3">
      <c r="A126" s="72" t="s">
        <v>31</v>
      </c>
      <c r="B126" s="138">
        <f>SUM(D126:U126)</f>
        <v>0</v>
      </c>
      <c r="C126" s="25">
        <f t="shared" si="13"/>
        <v>0</v>
      </c>
      <c r="D126" s="14"/>
      <c r="E126" s="14"/>
      <c r="F126" s="14"/>
      <c r="G126" s="14"/>
      <c r="H126" s="54"/>
      <c r="I126" s="75"/>
      <c r="J126" s="75"/>
      <c r="K126" s="75"/>
      <c r="L126" s="75"/>
      <c r="M126" s="75"/>
      <c r="N126" s="75"/>
      <c r="O126" s="75"/>
      <c r="P126" s="75"/>
      <c r="Q126" s="14"/>
      <c r="R126" s="14"/>
      <c r="S126" s="54"/>
      <c r="T126" s="14"/>
      <c r="U126" s="14"/>
      <c r="V126" s="14"/>
      <c r="W126" s="14"/>
      <c r="X126" s="14"/>
    </row>
    <row r="127" spans="1:24" ht="17" thickBot="1" x14ac:dyDescent="0.35">
      <c r="A127" s="76" t="s">
        <v>32</v>
      </c>
      <c r="B127" s="138">
        <f>SUM(D127:U127)</f>
        <v>0</v>
      </c>
      <c r="C127" s="16">
        <f t="shared" si="13"/>
        <v>0</v>
      </c>
      <c r="D127" s="19"/>
      <c r="E127" s="19"/>
      <c r="F127" s="19"/>
      <c r="G127" s="19"/>
      <c r="H127" s="79"/>
      <c r="I127" s="78"/>
      <c r="J127" s="78"/>
      <c r="K127" s="78"/>
      <c r="L127" s="78"/>
      <c r="M127" s="78"/>
      <c r="N127" s="78"/>
      <c r="O127" s="78"/>
      <c r="P127" s="78"/>
      <c r="Q127" s="19"/>
      <c r="R127" s="19"/>
      <c r="S127" s="79"/>
      <c r="T127" s="19"/>
      <c r="U127" s="19"/>
      <c r="V127" s="19"/>
      <c r="W127" s="19"/>
      <c r="X127" s="19"/>
    </row>
    <row r="128" spans="1:24" ht="21.1" x14ac:dyDescent="0.35">
      <c r="A128" s="66" t="s">
        <v>699</v>
      </c>
      <c r="B128" s="138"/>
      <c r="C128" s="27"/>
      <c r="D128" s="14"/>
      <c r="E128" s="14"/>
      <c r="F128" s="14"/>
      <c r="G128" s="14"/>
      <c r="H128" s="54"/>
      <c r="I128" s="75"/>
      <c r="J128" s="75"/>
      <c r="K128" s="75"/>
      <c r="L128" s="75" t="s">
        <v>556</v>
      </c>
      <c r="M128" s="75" t="s">
        <v>621</v>
      </c>
      <c r="N128" s="75" t="s">
        <v>551</v>
      </c>
      <c r="O128" s="75" t="s">
        <v>551</v>
      </c>
      <c r="P128" s="75" t="s">
        <v>551</v>
      </c>
      <c r="Q128" s="14"/>
      <c r="R128" s="14" t="s">
        <v>551</v>
      </c>
      <c r="S128" s="54"/>
      <c r="T128" s="14" t="s">
        <v>551</v>
      </c>
      <c r="U128" s="14" t="s">
        <v>551</v>
      </c>
      <c r="V128" s="14" t="s">
        <v>551</v>
      </c>
      <c r="W128" s="14" t="s">
        <v>551</v>
      </c>
      <c r="X128" s="14" t="s">
        <v>551</v>
      </c>
    </row>
    <row r="129" spans="1:24" x14ac:dyDescent="0.3">
      <c r="A129" s="72" t="s">
        <v>28</v>
      </c>
      <c r="B129" s="138">
        <f>SUM(D129:U129)</f>
        <v>0</v>
      </c>
      <c r="C129" s="25">
        <f>B129+9</f>
        <v>9</v>
      </c>
      <c r="D129" s="14"/>
      <c r="E129" s="14"/>
      <c r="F129" s="14"/>
      <c r="G129" s="14"/>
      <c r="H129" s="54"/>
      <c r="I129" s="75"/>
      <c r="J129" s="75"/>
      <c r="K129" s="75"/>
      <c r="L129" s="75"/>
      <c r="M129" s="75"/>
      <c r="N129" s="75"/>
      <c r="O129" s="75"/>
      <c r="P129" s="75"/>
      <c r="Q129" s="14"/>
      <c r="R129" s="14"/>
      <c r="S129" s="54"/>
      <c r="T129" s="14"/>
      <c r="U129" s="14"/>
      <c r="V129" s="14"/>
      <c r="W129" s="14"/>
      <c r="X129" s="14"/>
    </row>
    <row r="130" spans="1:24" x14ac:dyDescent="0.3">
      <c r="A130" s="72" t="s">
        <v>29</v>
      </c>
      <c r="B130" s="138">
        <f>SUM(D130:U130)</f>
        <v>7</v>
      </c>
      <c r="C130" s="25">
        <f>B130+25</f>
        <v>32</v>
      </c>
      <c r="D130" s="14"/>
      <c r="E130" s="14"/>
      <c r="F130" s="14"/>
      <c r="G130" s="14"/>
      <c r="H130" s="54"/>
      <c r="I130" s="75"/>
      <c r="J130" s="75"/>
      <c r="K130" s="75"/>
      <c r="L130" s="75">
        <v>1</v>
      </c>
      <c r="M130" s="75"/>
      <c r="N130" s="75">
        <v>1</v>
      </c>
      <c r="O130" s="75">
        <v>1</v>
      </c>
      <c r="P130" s="75">
        <v>1</v>
      </c>
      <c r="Q130" s="14"/>
      <c r="R130" s="14">
        <v>1</v>
      </c>
      <c r="S130" s="54"/>
      <c r="T130" s="14">
        <v>1</v>
      </c>
      <c r="U130" s="14">
        <v>1</v>
      </c>
      <c r="V130" s="14">
        <v>1</v>
      </c>
      <c r="W130" s="14">
        <v>1</v>
      </c>
      <c r="X130" s="14">
        <v>1</v>
      </c>
    </row>
    <row r="131" spans="1:24" x14ac:dyDescent="0.3">
      <c r="A131" s="72" t="s">
        <v>30</v>
      </c>
      <c r="B131" s="138">
        <f>B129+B130</f>
        <v>7</v>
      </c>
      <c r="C131" s="25">
        <f>C129+C130</f>
        <v>41</v>
      </c>
      <c r="D131" s="14"/>
      <c r="E131" s="14"/>
      <c r="F131" s="14"/>
      <c r="G131" s="14"/>
      <c r="H131" s="54"/>
      <c r="I131" s="75"/>
      <c r="J131" s="75"/>
      <c r="K131" s="75"/>
      <c r="L131" s="75"/>
      <c r="M131" s="75"/>
      <c r="N131" s="75"/>
      <c r="O131" s="75"/>
      <c r="P131" s="75"/>
      <c r="Q131" s="14"/>
      <c r="R131" s="14"/>
      <c r="S131" s="54"/>
      <c r="T131" s="14"/>
      <c r="U131" s="14"/>
      <c r="V131" s="14"/>
      <c r="W131" s="14"/>
      <c r="X131" s="14"/>
    </row>
    <row r="132" spans="1:24" x14ac:dyDescent="0.3">
      <c r="A132" s="72" t="s">
        <v>31</v>
      </c>
      <c r="B132" s="138">
        <f>SUM(D132:U132)</f>
        <v>1</v>
      </c>
      <c r="C132" s="25">
        <f>B132+2</f>
        <v>3</v>
      </c>
      <c r="D132" s="14"/>
      <c r="E132" s="14"/>
      <c r="F132" s="14"/>
      <c r="G132" s="14"/>
      <c r="H132" s="54"/>
      <c r="I132" s="75"/>
      <c r="J132" s="75"/>
      <c r="K132" s="75"/>
      <c r="L132" s="75">
        <v>1</v>
      </c>
      <c r="M132" s="75"/>
      <c r="N132" s="75"/>
      <c r="O132" s="75"/>
      <c r="P132" s="75"/>
      <c r="Q132" s="14"/>
      <c r="R132" s="14"/>
      <c r="S132" s="54"/>
      <c r="T132" s="14"/>
      <c r="U132" s="14"/>
      <c r="V132" s="14"/>
      <c r="W132" s="14"/>
      <c r="X132" s="14"/>
    </row>
    <row r="133" spans="1:24" ht="17" thickBot="1" x14ac:dyDescent="0.35">
      <c r="A133" s="76" t="s">
        <v>32</v>
      </c>
      <c r="B133" s="138">
        <f>SUM(D133:U133)</f>
        <v>5</v>
      </c>
      <c r="C133" s="16">
        <f>B133+10</f>
        <v>15</v>
      </c>
      <c r="D133" s="19"/>
      <c r="E133" s="19"/>
      <c r="F133" s="19"/>
      <c r="G133" s="19"/>
      <c r="H133" s="79"/>
      <c r="I133" s="78"/>
      <c r="J133" s="78"/>
      <c r="K133" s="78"/>
      <c r="L133" s="78">
        <v>5</v>
      </c>
      <c r="M133" s="78"/>
      <c r="N133" s="78"/>
      <c r="O133" s="78"/>
      <c r="P133" s="78"/>
      <c r="Q133" s="19"/>
      <c r="R133" s="19"/>
      <c r="S133" s="79"/>
      <c r="T133" s="19"/>
      <c r="U133" s="19"/>
      <c r="V133" s="19"/>
      <c r="W133" s="19"/>
      <c r="X133" s="19"/>
    </row>
    <row r="134" spans="1:24" ht="21.1" x14ac:dyDescent="0.35">
      <c r="A134" s="66" t="s">
        <v>597</v>
      </c>
      <c r="B134" s="138"/>
      <c r="C134" s="27"/>
      <c r="D134" s="14" t="s">
        <v>556</v>
      </c>
      <c r="E134" s="14" t="s">
        <v>551</v>
      </c>
      <c r="F134" s="14" t="s">
        <v>551</v>
      </c>
      <c r="G134" s="14" t="s">
        <v>551</v>
      </c>
      <c r="H134" s="54"/>
      <c r="I134" s="75" t="s">
        <v>551</v>
      </c>
      <c r="J134" s="75" t="s">
        <v>551</v>
      </c>
      <c r="K134" s="75" t="s">
        <v>551</v>
      </c>
      <c r="L134" s="75" t="s">
        <v>542</v>
      </c>
      <c r="M134" s="75"/>
      <c r="N134" s="75" t="s">
        <v>542</v>
      </c>
      <c r="O134" s="75" t="s">
        <v>542</v>
      </c>
      <c r="P134" s="75" t="s">
        <v>595</v>
      </c>
      <c r="Q134" s="14" t="s">
        <v>551</v>
      </c>
      <c r="R134" s="14" t="s">
        <v>551</v>
      </c>
      <c r="S134" s="54"/>
      <c r="T134" s="14" t="s">
        <v>551</v>
      </c>
      <c r="U134" s="14" t="s">
        <v>551</v>
      </c>
      <c r="V134" s="14" t="s">
        <v>595</v>
      </c>
      <c r="W134" s="14" t="s">
        <v>551</v>
      </c>
      <c r="X134" s="14" t="s">
        <v>551</v>
      </c>
    </row>
    <row r="135" spans="1:24" x14ac:dyDescent="0.3">
      <c r="A135" s="72" t="s">
        <v>28</v>
      </c>
      <c r="B135" s="138">
        <f>SUM(D135:U135)</f>
        <v>3</v>
      </c>
      <c r="C135" s="25">
        <f>B135</f>
        <v>3</v>
      </c>
      <c r="D135" s="14"/>
      <c r="E135" s="14"/>
      <c r="F135" s="14"/>
      <c r="G135" s="14"/>
      <c r="H135" s="54"/>
      <c r="I135" s="75"/>
      <c r="J135" s="75"/>
      <c r="K135" s="75"/>
      <c r="L135" s="75">
        <v>1</v>
      </c>
      <c r="M135" s="75"/>
      <c r="N135" s="75">
        <v>1</v>
      </c>
      <c r="O135" s="75">
        <v>1</v>
      </c>
      <c r="P135" s="75"/>
      <c r="Q135" s="14"/>
      <c r="R135" s="14"/>
      <c r="S135" s="54"/>
      <c r="T135" s="14"/>
      <c r="U135" s="14"/>
      <c r="V135" s="14"/>
      <c r="W135" s="14"/>
      <c r="X135" s="14"/>
    </row>
    <row r="136" spans="1:24" x14ac:dyDescent="0.3">
      <c r="A136" s="72" t="s">
        <v>29</v>
      </c>
      <c r="B136" s="138">
        <f>SUM(D136:U136)</f>
        <v>12</v>
      </c>
      <c r="C136" s="25">
        <f t="shared" ref="C136:C139" si="14">B136</f>
        <v>12</v>
      </c>
      <c r="D136" s="14">
        <v>1</v>
      </c>
      <c r="E136" s="14">
        <v>1</v>
      </c>
      <c r="F136" s="14">
        <v>1</v>
      </c>
      <c r="G136" s="14">
        <v>1</v>
      </c>
      <c r="H136" s="54"/>
      <c r="I136" s="75">
        <v>1</v>
      </c>
      <c r="J136" s="75">
        <v>1</v>
      </c>
      <c r="K136" s="75">
        <v>1</v>
      </c>
      <c r="L136" s="75"/>
      <c r="M136" s="75"/>
      <c r="N136" s="75"/>
      <c r="O136" s="75"/>
      <c r="P136" s="75">
        <v>1</v>
      </c>
      <c r="Q136" s="14">
        <v>1</v>
      </c>
      <c r="R136" s="14">
        <v>1</v>
      </c>
      <c r="S136" s="54"/>
      <c r="T136" s="14">
        <v>1</v>
      </c>
      <c r="U136" s="14">
        <v>1</v>
      </c>
      <c r="V136" s="14">
        <v>1</v>
      </c>
      <c r="W136" s="14">
        <v>1</v>
      </c>
      <c r="X136" s="14">
        <v>1</v>
      </c>
    </row>
    <row r="137" spans="1:24" x14ac:dyDescent="0.3">
      <c r="A137" s="72" t="s">
        <v>30</v>
      </c>
      <c r="B137" s="138">
        <f>B135+B136</f>
        <v>15</v>
      </c>
      <c r="C137" s="25">
        <f t="shared" si="14"/>
        <v>15</v>
      </c>
      <c r="D137" s="14"/>
      <c r="E137" s="14"/>
      <c r="F137" s="14"/>
      <c r="G137" s="14"/>
      <c r="H137" s="54"/>
      <c r="I137" s="75"/>
      <c r="J137" s="75"/>
      <c r="K137" s="75"/>
      <c r="L137" s="75"/>
      <c r="M137" s="75"/>
      <c r="N137" s="75"/>
      <c r="O137" s="75"/>
      <c r="P137" s="75"/>
      <c r="Q137" s="14"/>
      <c r="R137" s="14"/>
      <c r="S137" s="54"/>
      <c r="T137" s="14"/>
      <c r="U137" s="14"/>
      <c r="V137" s="14"/>
      <c r="W137" s="14"/>
      <c r="X137" s="14"/>
    </row>
    <row r="138" spans="1:24" x14ac:dyDescent="0.3">
      <c r="A138" s="72" t="s">
        <v>31</v>
      </c>
      <c r="B138" s="138">
        <f>SUM(D138:U138)</f>
        <v>0</v>
      </c>
      <c r="C138" s="25">
        <f t="shared" si="14"/>
        <v>0</v>
      </c>
      <c r="D138" s="14"/>
      <c r="E138" s="14"/>
      <c r="F138" s="14"/>
      <c r="G138" s="14"/>
      <c r="H138" s="54"/>
      <c r="I138" s="75"/>
      <c r="J138" s="75"/>
      <c r="K138" s="75"/>
      <c r="L138" s="75"/>
      <c r="M138" s="75"/>
      <c r="N138" s="75"/>
      <c r="O138" s="75"/>
      <c r="P138" s="75"/>
      <c r="Q138" s="14"/>
      <c r="R138" s="14"/>
      <c r="S138" s="54"/>
      <c r="T138" s="14"/>
      <c r="U138" s="14"/>
      <c r="V138" s="14"/>
      <c r="W138" s="14"/>
      <c r="X138" s="14"/>
    </row>
    <row r="139" spans="1:24" ht="17" thickBot="1" x14ac:dyDescent="0.35">
      <c r="A139" s="76" t="s">
        <v>32</v>
      </c>
      <c r="B139" s="138">
        <f>SUM(D139:U139)</f>
        <v>0</v>
      </c>
      <c r="C139" s="16">
        <f t="shared" si="14"/>
        <v>0</v>
      </c>
      <c r="D139" s="19"/>
      <c r="E139" s="19"/>
      <c r="F139" s="19"/>
      <c r="G139" s="19"/>
      <c r="H139" s="79"/>
      <c r="I139" s="78"/>
      <c r="J139" s="78"/>
      <c r="K139" s="78"/>
      <c r="L139" s="78"/>
      <c r="M139" s="78"/>
      <c r="N139" s="78"/>
      <c r="O139" s="78"/>
      <c r="P139" s="78"/>
      <c r="Q139" s="19"/>
      <c r="R139" s="19"/>
      <c r="S139" s="79"/>
      <c r="T139" s="19"/>
      <c r="U139" s="19"/>
      <c r="V139" s="19"/>
      <c r="W139" s="19"/>
      <c r="X139" s="19"/>
    </row>
    <row r="140" spans="1:24" ht="21.1" x14ac:dyDescent="0.35">
      <c r="A140" s="48" t="s">
        <v>132</v>
      </c>
      <c r="B140" s="138"/>
      <c r="C140" s="27"/>
      <c r="D140" s="14" t="s">
        <v>551</v>
      </c>
      <c r="E140" s="14"/>
      <c r="F140" s="14" t="s">
        <v>551</v>
      </c>
      <c r="G140" s="14" t="s">
        <v>551</v>
      </c>
      <c r="H140" s="54"/>
      <c r="I140" s="75" t="s">
        <v>551</v>
      </c>
      <c r="J140" s="75" t="s">
        <v>551</v>
      </c>
      <c r="K140" s="75" t="s">
        <v>551</v>
      </c>
      <c r="L140" s="75" t="s">
        <v>551</v>
      </c>
      <c r="M140" s="75" t="s">
        <v>551</v>
      </c>
      <c r="N140" s="75"/>
      <c r="O140" s="75"/>
      <c r="P140" s="75"/>
      <c r="Q140" s="14" t="s">
        <v>551</v>
      </c>
      <c r="R140" s="14" t="s">
        <v>541</v>
      </c>
      <c r="S140" s="54"/>
      <c r="T140" s="14" t="s">
        <v>551</v>
      </c>
      <c r="U140" s="14"/>
      <c r="V140" s="14"/>
      <c r="W140" s="14"/>
      <c r="X140" s="14"/>
    </row>
    <row r="141" spans="1:24" x14ac:dyDescent="0.3">
      <c r="A141" s="80" t="s">
        <v>28</v>
      </c>
      <c r="B141" s="138">
        <f>SUM(D141:U141)</f>
        <v>1</v>
      </c>
      <c r="C141" s="25">
        <f>B141+15</f>
        <v>16</v>
      </c>
      <c r="D141" s="14"/>
      <c r="E141" s="14"/>
      <c r="F141" s="14"/>
      <c r="G141" s="14"/>
      <c r="H141" s="54"/>
      <c r="I141" s="75"/>
      <c r="J141" s="75"/>
      <c r="K141" s="75"/>
      <c r="L141" s="75"/>
      <c r="M141" s="75"/>
      <c r="N141" s="75"/>
      <c r="O141" s="75"/>
      <c r="P141" s="75"/>
      <c r="Q141" s="14"/>
      <c r="R141" s="14">
        <v>1</v>
      </c>
      <c r="S141" s="54"/>
      <c r="T141" s="14"/>
      <c r="U141" s="14"/>
      <c r="V141" s="14"/>
      <c r="W141" s="14"/>
      <c r="X141" s="14"/>
    </row>
    <row r="142" spans="1:24" x14ac:dyDescent="0.3">
      <c r="A142" s="80" t="s">
        <v>29</v>
      </c>
      <c r="B142" s="138">
        <f>SUM(D142:U142)+13</f>
        <v>23</v>
      </c>
      <c r="C142" s="25">
        <f>B142+37</f>
        <v>60</v>
      </c>
      <c r="D142" s="14">
        <v>1</v>
      </c>
      <c r="E142" s="14"/>
      <c r="F142" s="14">
        <v>1</v>
      </c>
      <c r="G142" s="14">
        <v>1</v>
      </c>
      <c r="H142" s="54"/>
      <c r="I142" s="75">
        <v>1</v>
      </c>
      <c r="J142" s="75">
        <v>1</v>
      </c>
      <c r="K142" s="75">
        <v>1</v>
      </c>
      <c r="L142" s="75">
        <v>1</v>
      </c>
      <c r="M142" s="75">
        <v>1</v>
      </c>
      <c r="N142" s="75"/>
      <c r="O142" s="75"/>
      <c r="P142" s="75"/>
      <c r="Q142" s="14">
        <v>1</v>
      </c>
      <c r="R142" s="14"/>
      <c r="S142" s="54"/>
      <c r="T142" s="14">
        <v>1</v>
      </c>
      <c r="U142" s="14"/>
      <c r="V142" s="14"/>
      <c r="W142" s="14"/>
      <c r="X142" s="14"/>
    </row>
    <row r="143" spans="1:24" x14ac:dyDescent="0.3">
      <c r="A143" s="80" t="s">
        <v>30</v>
      </c>
      <c r="B143" s="138">
        <f>B141+B142</f>
        <v>24</v>
      </c>
      <c r="C143" s="25">
        <f>C141+C142</f>
        <v>76</v>
      </c>
      <c r="D143" s="14"/>
      <c r="E143" s="14"/>
      <c r="F143" s="14"/>
      <c r="G143" s="14"/>
      <c r="H143" s="54"/>
      <c r="I143" s="75"/>
      <c r="J143" s="75"/>
      <c r="K143" s="75"/>
      <c r="L143" s="75"/>
      <c r="M143" s="75"/>
      <c r="N143" s="75"/>
      <c r="O143" s="75"/>
      <c r="P143" s="75"/>
      <c r="Q143" s="14"/>
      <c r="R143" s="14"/>
      <c r="S143" s="54"/>
      <c r="T143" s="14"/>
      <c r="U143" s="14"/>
      <c r="V143" s="14"/>
      <c r="W143" s="14"/>
      <c r="X143" s="14"/>
    </row>
    <row r="144" spans="1:24" x14ac:dyDescent="0.3">
      <c r="A144" s="80" t="s">
        <v>31</v>
      </c>
      <c r="B144" s="138">
        <f>SUM(D144:U144)</f>
        <v>0</v>
      </c>
      <c r="C144" s="25">
        <f>B144+4</f>
        <v>4</v>
      </c>
      <c r="D144" s="14"/>
      <c r="E144" s="14"/>
      <c r="F144" s="14"/>
      <c r="G144" s="14"/>
      <c r="H144" s="54"/>
      <c r="I144" s="75"/>
      <c r="J144" s="75"/>
      <c r="K144" s="75"/>
      <c r="L144" s="75"/>
      <c r="M144" s="75"/>
      <c r="N144" s="75"/>
      <c r="O144" s="75"/>
      <c r="P144" s="75"/>
      <c r="Q144" s="14"/>
      <c r="R144" s="14"/>
      <c r="S144" s="54"/>
      <c r="T144" s="14"/>
      <c r="U144" s="14"/>
      <c r="V144" s="14"/>
      <c r="W144" s="14"/>
      <c r="X144" s="14"/>
    </row>
    <row r="145" spans="1:24" ht="17" thickBot="1" x14ac:dyDescent="0.35">
      <c r="A145" s="82" t="s">
        <v>32</v>
      </c>
      <c r="B145" s="138">
        <f>SUM(D145:U145)</f>
        <v>0</v>
      </c>
      <c r="C145" s="16">
        <f>B145+22</f>
        <v>22</v>
      </c>
      <c r="D145" s="19"/>
      <c r="E145" s="19"/>
      <c r="F145" s="19"/>
      <c r="G145" s="19"/>
      <c r="H145" s="79"/>
      <c r="I145" s="78"/>
      <c r="J145" s="78"/>
      <c r="K145" s="78"/>
      <c r="L145" s="78"/>
      <c r="M145" s="78"/>
      <c r="N145" s="78"/>
      <c r="O145" s="78"/>
      <c r="P145" s="42"/>
      <c r="Q145" s="19"/>
      <c r="R145" s="19"/>
      <c r="S145" s="79"/>
      <c r="T145" s="19"/>
      <c r="U145" s="19"/>
      <c r="V145" s="19"/>
      <c r="W145" s="19"/>
      <c r="X145" s="19"/>
    </row>
    <row r="146" spans="1:24" ht="21.1" x14ac:dyDescent="0.35">
      <c r="A146" s="48" t="s">
        <v>133</v>
      </c>
      <c r="B146" s="138"/>
      <c r="C146" s="27"/>
      <c r="D146" s="14" t="s">
        <v>551</v>
      </c>
      <c r="E146" s="14" t="s">
        <v>543</v>
      </c>
      <c r="F146" s="14">
        <v>2</v>
      </c>
      <c r="G146" s="14"/>
      <c r="H146" s="54"/>
      <c r="I146" s="75" t="s">
        <v>551</v>
      </c>
      <c r="J146" s="75" t="s">
        <v>595</v>
      </c>
      <c r="K146" s="75" t="s">
        <v>551</v>
      </c>
      <c r="L146" s="75" t="s">
        <v>543</v>
      </c>
      <c r="M146" s="75">
        <v>2</v>
      </c>
      <c r="N146" s="75" t="s">
        <v>543</v>
      </c>
      <c r="O146" s="75" t="s">
        <v>543</v>
      </c>
      <c r="P146" s="75" t="s">
        <v>551</v>
      </c>
      <c r="Q146" s="14" t="s">
        <v>595</v>
      </c>
      <c r="R146" s="14" t="s">
        <v>543</v>
      </c>
      <c r="S146" s="54"/>
      <c r="T146" s="14" t="s">
        <v>543</v>
      </c>
      <c r="U146" s="14" t="s">
        <v>543</v>
      </c>
      <c r="V146" s="14" t="s">
        <v>543</v>
      </c>
      <c r="W146" s="14" t="s">
        <v>543</v>
      </c>
      <c r="X146" s="14" t="s">
        <v>543</v>
      </c>
    </row>
    <row r="147" spans="1:24" x14ac:dyDescent="0.3">
      <c r="A147" s="80" t="s">
        <v>28</v>
      </c>
      <c r="B147" s="138">
        <f>SUM(D147:U147)+13</f>
        <v>22</v>
      </c>
      <c r="C147" s="25">
        <f>B147</f>
        <v>22</v>
      </c>
      <c r="D147" s="14"/>
      <c r="E147" s="14">
        <v>1</v>
      </c>
      <c r="F147" s="14">
        <v>1</v>
      </c>
      <c r="G147" s="14"/>
      <c r="H147" s="54"/>
      <c r="I147" s="75"/>
      <c r="J147" s="75"/>
      <c r="K147" s="75"/>
      <c r="L147" s="75">
        <v>1</v>
      </c>
      <c r="M147" s="75">
        <v>1</v>
      </c>
      <c r="N147" s="75">
        <v>1</v>
      </c>
      <c r="O147" s="75">
        <v>1</v>
      </c>
      <c r="P147" s="75"/>
      <c r="Q147" s="14"/>
      <c r="R147" s="14">
        <v>1</v>
      </c>
      <c r="S147" s="54"/>
      <c r="T147" s="14">
        <v>1</v>
      </c>
      <c r="U147" s="14">
        <v>1</v>
      </c>
      <c r="V147" s="14">
        <v>1</v>
      </c>
      <c r="W147" s="14">
        <v>1</v>
      </c>
      <c r="X147" s="14">
        <v>1</v>
      </c>
    </row>
    <row r="148" spans="1:24" x14ac:dyDescent="0.3">
      <c r="A148" s="80" t="s">
        <v>29</v>
      </c>
      <c r="B148" s="138">
        <f>SUM(D148:U148)</f>
        <v>6</v>
      </c>
      <c r="C148" s="25">
        <f t="shared" ref="C148:C151" si="15">B148</f>
        <v>6</v>
      </c>
      <c r="D148" s="14">
        <v>1</v>
      </c>
      <c r="E148" s="14"/>
      <c r="F148" s="14"/>
      <c r="G148" s="14"/>
      <c r="H148" s="54"/>
      <c r="I148" s="75">
        <v>1</v>
      </c>
      <c r="J148" s="75">
        <v>1</v>
      </c>
      <c r="K148" s="75">
        <v>1</v>
      </c>
      <c r="L148" s="75"/>
      <c r="M148" s="75"/>
      <c r="N148" s="75"/>
      <c r="O148" s="75"/>
      <c r="P148" s="75">
        <v>1</v>
      </c>
      <c r="Q148" s="14">
        <v>1</v>
      </c>
      <c r="R148" s="14"/>
      <c r="S148" s="54"/>
      <c r="T148" s="14"/>
      <c r="U148" s="14"/>
      <c r="V148" s="14"/>
      <c r="W148" s="14"/>
      <c r="X148" s="14"/>
    </row>
    <row r="149" spans="1:24" x14ac:dyDescent="0.3">
      <c r="A149" s="80" t="s">
        <v>30</v>
      </c>
      <c r="B149" s="138">
        <f>B147+B148</f>
        <v>28</v>
      </c>
      <c r="C149" s="25">
        <f t="shared" si="15"/>
        <v>28</v>
      </c>
      <c r="D149" s="14"/>
      <c r="E149" s="14"/>
      <c r="F149" s="14"/>
      <c r="G149" s="14"/>
      <c r="H149" s="54"/>
      <c r="I149" s="75"/>
      <c r="J149" s="75"/>
      <c r="K149" s="75"/>
      <c r="L149" s="75"/>
      <c r="M149" s="75"/>
      <c r="N149" s="75"/>
      <c r="O149" s="75"/>
      <c r="P149" s="75"/>
      <c r="Q149" s="14"/>
      <c r="R149" s="14"/>
      <c r="S149" s="54"/>
      <c r="T149" s="14"/>
      <c r="U149" s="14"/>
      <c r="V149" s="14"/>
      <c r="W149" s="14"/>
      <c r="X149" s="14"/>
    </row>
    <row r="150" spans="1:24" x14ac:dyDescent="0.3">
      <c r="A150" s="80" t="s">
        <v>31</v>
      </c>
      <c r="B150" s="138">
        <f>SUM(D150:U150)+4</f>
        <v>8</v>
      </c>
      <c r="C150" s="25">
        <f t="shared" si="15"/>
        <v>8</v>
      </c>
      <c r="D150" s="14"/>
      <c r="E150" s="14"/>
      <c r="F150" s="14">
        <v>1</v>
      </c>
      <c r="G150" s="14"/>
      <c r="H150" s="54"/>
      <c r="I150" s="75"/>
      <c r="J150" s="75"/>
      <c r="K150" s="75">
        <v>1</v>
      </c>
      <c r="L150" s="75"/>
      <c r="M150" s="75">
        <v>1</v>
      </c>
      <c r="N150" s="75"/>
      <c r="O150" s="75"/>
      <c r="P150" s="75"/>
      <c r="Q150" s="14"/>
      <c r="R150" s="14"/>
      <c r="S150" s="54"/>
      <c r="T150" s="14">
        <v>1</v>
      </c>
      <c r="U150" s="14"/>
      <c r="V150" s="14">
        <v>2</v>
      </c>
      <c r="W150" s="14"/>
      <c r="X150" s="14"/>
    </row>
    <row r="151" spans="1:24" ht="17" thickBot="1" x14ac:dyDescent="0.35">
      <c r="A151" s="82" t="s">
        <v>32</v>
      </c>
      <c r="B151" s="138">
        <f>SUM(D151:U151)+20</f>
        <v>40</v>
      </c>
      <c r="C151" s="16">
        <f t="shared" si="15"/>
        <v>40</v>
      </c>
      <c r="D151" s="19"/>
      <c r="E151" s="19"/>
      <c r="F151" s="19">
        <v>5</v>
      </c>
      <c r="G151" s="19"/>
      <c r="H151" s="79"/>
      <c r="I151" s="78"/>
      <c r="J151" s="78"/>
      <c r="K151" s="78">
        <v>5</v>
      </c>
      <c r="L151" s="78"/>
      <c r="M151" s="78">
        <v>5</v>
      </c>
      <c r="N151" s="78"/>
      <c r="O151" s="78"/>
      <c r="P151" s="42"/>
      <c r="Q151" s="19"/>
      <c r="R151" s="19"/>
      <c r="S151" s="79"/>
      <c r="T151" s="19">
        <v>5</v>
      </c>
      <c r="U151" s="19"/>
      <c r="V151" s="19">
        <v>10</v>
      </c>
      <c r="W151" s="19"/>
      <c r="X151" s="19"/>
    </row>
    <row r="152" spans="1:24" ht="21.1" x14ac:dyDescent="0.35">
      <c r="A152" s="48" t="s">
        <v>134</v>
      </c>
      <c r="B152" s="138"/>
      <c r="C152" s="27"/>
      <c r="D152" s="14"/>
      <c r="E152" s="14"/>
      <c r="F152" s="14"/>
      <c r="G152" s="14"/>
      <c r="H152" s="54"/>
      <c r="I152" s="75"/>
      <c r="J152" s="75"/>
      <c r="K152" s="75"/>
      <c r="L152" s="75"/>
      <c r="M152" s="75"/>
      <c r="N152" s="75"/>
      <c r="O152" s="75"/>
      <c r="P152" s="75"/>
      <c r="Q152" s="14"/>
      <c r="R152" s="14"/>
      <c r="S152" s="54"/>
      <c r="T152" s="14"/>
      <c r="U152" s="14"/>
      <c r="V152" s="14"/>
      <c r="W152" s="14"/>
      <c r="X152" s="14"/>
    </row>
    <row r="153" spans="1:24" x14ac:dyDescent="0.3">
      <c r="A153" s="80" t="s">
        <v>28</v>
      </c>
      <c r="B153" s="138">
        <f>SUM(D153:U153)+9</f>
        <v>9</v>
      </c>
      <c r="C153" s="25">
        <f>B153+19</f>
        <v>28</v>
      </c>
      <c r="D153" s="14"/>
      <c r="E153" s="14"/>
      <c r="F153" s="14"/>
      <c r="G153" s="14"/>
      <c r="H153" s="54"/>
      <c r="I153" s="75"/>
      <c r="J153" s="75"/>
      <c r="K153" s="75"/>
      <c r="L153" s="75"/>
      <c r="M153" s="75"/>
      <c r="N153" s="75"/>
      <c r="O153" s="75"/>
      <c r="P153" s="75"/>
      <c r="Q153" s="14"/>
      <c r="R153" s="14"/>
      <c r="S153" s="54"/>
      <c r="T153" s="14"/>
      <c r="U153" s="14"/>
      <c r="V153" s="14"/>
      <c r="W153" s="14"/>
      <c r="X153" s="14"/>
    </row>
    <row r="154" spans="1:24" x14ac:dyDescent="0.3">
      <c r="A154" s="80" t="s">
        <v>29</v>
      </c>
      <c r="B154" s="138">
        <f>SUM(D154:U154)+12</f>
        <v>12</v>
      </c>
      <c r="C154" s="25">
        <f>B154+16</f>
        <v>28</v>
      </c>
      <c r="D154" s="14"/>
      <c r="E154" s="14"/>
      <c r="F154" s="14"/>
      <c r="G154" s="14"/>
      <c r="H154" s="54"/>
      <c r="I154" s="75"/>
      <c r="J154" s="75"/>
      <c r="K154" s="75"/>
      <c r="L154" s="75"/>
      <c r="M154" s="75"/>
      <c r="N154" s="75"/>
      <c r="O154" s="75"/>
      <c r="P154" s="75"/>
      <c r="Q154" s="14"/>
      <c r="R154" s="14"/>
      <c r="S154" s="54"/>
      <c r="T154" s="14"/>
      <c r="U154" s="14"/>
      <c r="V154" s="14"/>
      <c r="W154" s="14"/>
      <c r="X154" s="14"/>
    </row>
    <row r="155" spans="1:24" x14ac:dyDescent="0.3">
      <c r="A155" s="80" t="s">
        <v>30</v>
      </c>
      <c r="B155" s="138">
        <f>B153+B154</f>
        <v>21</v>
      </c>
      <c r="C155" s="25">
        <f>C153+C154</f>
        <v>56</v>
      </c>
      <c r="D155" s="14"/>
      <c r="E155" s="14"/>
      <c r="F155" s="14"/>
      <c r="G155" s="14"/>
      <c r="H155" s="54"/>
      <c r="I155" s="75"/>
      <c r="J155" s="75"/>
      <c r="K155" s="75"/>
      <c r="L155" s="75"/>
      <c r="M155" s="75"/>
      <c r="N155" s="75"/>
      <c r="O155" s="75"/>
      <c r="P155" s="75"/>
      <c r="Q155" s="14"/>
      <c r="R155" s="14"/>
      <c r="S155" s="54"/>
      <c r="T155" s="14"/>
      <c r="U155" s="14"/>
      <c r="V155" s="14"/>
      <c r="W155" s="14"/>
      <c r="X155" s="14"/>
    </row>
    <row r="156" spans="1:24" x14ac:dyDescent="0.3">
      <c r="A156" s="80" t="s">
        <v>31</v>
      </c>
      <c r="B156" s="138">
        <f>SUM(D156:U156)+1</f>
        <v>1</v>
      </c>
      <c r="C156" s="25">
        <f>B156+10</f>
        <v>11</v>
      </c>
      <c r="D156" s="14"/>
      <c r="E156" s="14"/>
      <c r="F156" s="14"/>
      <c r="G156" s="14"/>
      <c r="H156" s="54"/>
      <c r="I156" s="75"/>
      <c r="J156" s="75"/>
      <c r="K156" s="75"/>
      <c r="L156" s="75"/>
      <c r="M156" s="75"/>
      <c r="N156" s="75"/>
      <c r="O156" s="75"/>
      <c r="P156" s="75"/>
      <c r="Q156" s="14"/>
      <c r="R156" s="14"/>
      <c r="S156" s="54"/>
      <c r="T156" s="14"/>
      <c r="U156" s="14"/>
      <c r="V156" s="14"/>
      <c r="W156" s="14"/>
      <c r="X156" s="14"/>
    </row>
    <row r="157" spans="1:24" ht="17" thickBot="1" x14ac:dyDescent="0.35">
      <c r="A157" s="82" t="s">
        <v>32</v>
      </c>
      <c r="B157" s="138">
        <f>SUM(D157:U157)+5</f>
        <v>5</v>
      </c>
      <c r="C157" s="16">
        <f>B157+50</f>
        <v>55</v>
      </c>
      <c r="D157" s="19"/>
      <c r="E157" s="19"/>
      <c r="F157" s="19"/>
      <c r="G157" s="19"/>
      <c r="H157" s="79"/>
      <c r="I157" s="78"/>
      <c r="J157" s="78"/>
      <c r="K157" s="78"/>
      <c r="L157" s="78"/>
      <c r="M157" s="78"/>
      <c r="N157" s="78"/>
      <c r="O157" s="78"/>
      <c r="P157" s="42"/>
      <c r="Q157" s="19"/>
      <c r="R157" s="19"/>
      <c r="S157" s="79"/>
      <c r="T157" s="19"/>
      <c r="U157" s="19"/>
      <c r="V157" s="19"/>
      <c r="W157" s="19"/>
      <c r="X157" s="19"/>
    </row>
    <row r="158" spans="1:24" ht="21.1" x14ac:dyDescent="0.35">
      <c r="A158" s="66" t="s">
        <v>448</v>
      </c>
      <c r="B158" s="138"/>
      <c r="C158" s="27"/>
      <c r="D158" s="14"/>
      <c r="E158" s="14"/>
      <c r="F158" s="14"/>
      <c r="G158" s="14"/>
      <c r="H158" s="54"/>
      <c r="I158" s="75"/>
      <c r="J158" s="75"/>
      <c r="K158" s="75"/>
      <c r="L158" s="75"/>
      <c r="M158" s="75"/>
      <c r="N158" s="75"/>
      <c r="O158" s="75"/>
      <c r="P158" s="75"/>
      <c r="Q158" s="14"/>
      <c r="R158" s="14"/>
      <c r="S158" s="54"/>
      <c r="T158" s="14"/>
      <c r="U158" s="14"/>
      <c r="V158" s="14"/>
      <c r="W158" s="14"/>
      <c r="X158" s="14"/>
    </row>
    <row r="159" spans="1:24" x14ac:dyDescent="0.3">
      <c r="A159" s="72" t="s">
        <v>28</v>
      </c>
      <c r="B159" s="138">
        <f>SUM(D159:U159)</f>
        <v>0</v>
      </c>
      <c r="C159" s="25">
        <f>B159</f>
        <v>0</v>
      </c>
      <c r="D159" s="14"/>
      <c r="E159" s="14"/>
      <c r="F159" s="14"/>
      <c r="G159" s="14"/>
      <c r="H159" s="54"/>
      <c r="I159" s="75"/>
      <c r="J159" s="75"/>
      <c r="K159" s="75"/>
      <c r="L159" s="75"/>
      <c r="M159" s="75"/>
      <c r="N159" s="75"/>
      <c r="O159" s="75"/>
      <c r="P159" s="75"/>
      <c r="Q159" s="14"/>
      <c r="R159" s="14"/>
      <c r="S159" s="54"/>
      <c r="T159" s="14"/>
      <c r="U159" s="14"/>
      <c r="V159" s="14"/>
      <c r="W159" s="14"/>
      <c r="X159" s="14"/>
    </row>
    <row r="160" spans="1:24" x14ac:dyDescent="0.3">
      <c r="A160" s="72" t="s">
        <v>29</v>
      </c>
      <c r="B160" s="138">
        <f>SUM(D160:U160)</f>
        <v>0</v>
      </c>
      <c r="C160" s="25">
        <f t="shared" ref="C160:C163" si="16">B160</f>
        <v>0</v>
      </c>
      <c r="D160" s="14"/>
      <c r="E160" s="14"/>
      <c r="F160" s="14"/>
      <c r="G160" s="14"/>
      <c r="H160" s="54"/>
      <c r="I160" s="75"/>
      <c r="J160" s="75"/>
      <c r="K160" s="75"/>
      <c r="L160" s="75"/>
      <c r="M160" s="75"/>
      <c r="N160" s="75"/>
      <c r="O160" s="75"/>
      <c r="P160" s="75"/>
      <c r="Q160" s="14"/>
      <c r="R160" s="14"/>
      <c r="S160" s="54"/>
      <c r="T160" s="14"/>
      <c r="U160" s="14"/>
      <c r="V160" s="14"/>
      <c r="W160" s="14"/>
      <c r="X160" s="14"/>
    </row>
    <row r="161" spans="1:24" x14ac:dyDescent="0.3">
      <c r="A161" s="72" t="s">
        <v>30</v>
      </c>
      <c r="B161" s="138">
        <f>B159+B160</f>
        <v>0</v>
      </c>
      <c r="C161" s="25">
        <f t="shared" si="16"/>
        <v>0</v>
      </c>
      <c r="D161" s="14"/>
      <c r="E161" s="14"/>
      <c r="F161" s="14"/>
      <c r="G161" s="14"/>
      <c r="H161" s="54"/>
      <c r="I161" s="75"/>
      <c r="J161" s="75"/>
      <c r="K161" s="75"/>
      <c r="L161" s="75"/>
      <c r="M161" s="75"/>
      <c r="N161" s="75"/>
      <c r="O161" s="75"/>
      <c r="P161" s="75"/>
      <c r="Q161" s="14"/>
      <c r="R161" s="14"/>
      <c r="S161" s="54"/>
      <c r="T161" s="14"/>
      <c r="U161" s="14"/>
      <c r="V161" s="14"/>
      <c r="W161" s="14"/>
      <c r="X161" s="14"/>
    </row>
    <row r="162" spans="1:24" x14ac:dyDescent="0.3">
      <c r="A162" s="72" t="s">
        <v>31</v>
      </c>
      <c r="B162" s="138">
        <f>SUM(D162:U162)</f>
        <v>0</v>
      </c>
      <c r="C162" s="25">
        <f t="shared" si="16"/>
        <v>0</v>
      </c>
      <c r="D162" s="14"/>
      <c r="E162" s="14"/>
      <c r="F162" s="14"/>
      <c r="G162" s="14"/>
      <c r="H162" s="54"/>
      <c r="I162" s="75"/>
      <c r="J162" s="75"/>
      <c r="K162" s="75"/>
      <c r="L162" s="75"/>
      <c r="M162" s="75"/>
      <c r="N162" s="75"/>
      <c r="O162" s="75"/>
      <c r="P162" s="75"/>
      <c r="Q162" s="14"/>
      <c r="R162" s="14"/>
      <c r="S162" s="54"/>
      <c r="T162" s="14"/>
      <c r="U162" s="14"/>
      <c r="V162" s="14"/>
      <c r="W162" s="14"/>
      <c r="X162" s="14"/>
    </row>
    <row r="163" spans="1:24" ht="17" thickBot="1" x14ac:dyDescent="0.35">
      <c r="A163" s="76" t="s">
        <v>32</v>
      </c>
      <c r="B163" s="138">
        <f>SUM(D163:U163)</f>
        <v>0</v>
      </c>
      <c r="C163" s="16">
        <f t="shared" si="16"/>
        <v>0</v>
      </c>
      <c r="D163" s="19"/>
      <c r="E163" s="19"/>
      <c r="F163" s="19"/>
      <c r="G163" s="19"/>
      <c r="H163" s="79"/>
      <c r="I163" s="78"/>
      <c r="J163" s="78"/>
      <c r="K163" s="78"/>
      <c r="L163" s="78"/>
      <c r="M163" s="78"/>
      <c r="N163" s="78"/>
      <c r="O163" s="78"/>
      <c r="P163" s="78"/>
      <c r="Q163" s="19"/>
      <c r="R163" s="19"/>
      <c r="S163" s="79"/>
      <c r="T163" s="19"/>
      <c r="U163" s="19"/>
      <c r="V163" s="19"/>
      <c r="W163" s="19"/>
      <c r="X163" s="19"/>
    </row>
    <row r="164" spans="1:24" ht="21.1" x14ac:dyDescent="0.35">
      <c r="A164" s="48" t="s">
        <v>135</v>
      </c>
      <c r="B164" s="138"/>
      <c r="C164" s="27"/>
      <c r="D164" s="14" t="s">
        <v>543</v>
      </c>
      <c r="E164" s="14" t="s">
        <v>551</v>
      </c>
      <c r="F164" s="14" t="s">
        <v>621</v>
      </c>
      <c r="G164" s="14">
        <v>2</v>
      </c>
      <c r="H164" s="54"/>
      <c r="I164" s="75" t="s">
        <v>543</v>
      </c>
      <c r="J164" s="75" t="s">
        <v>543</v>
      </c>
      <c r="K164" s="75" t="s">
        <v>543</v>
      </c>
      <c r="L164" s="75"/>
      <c r="M164" s="75"/>
      <c r="N164" s="75" t="s">
        <v>551</v>
      </c>
      <c r="O164" s="75" t="s">
        <v>551</v>
      </c>
      <c r="P164" s="83" t="s">
        <v>543</v>
      </c>
      <c r="Q164" s="141" t="s">
        <v>543</v>
      </c>
      <c r="R164" s="141"/>
      <c r="S164" s="101"/>
      <c r="T164" s="141"/>
      <c r="U164" s="141"/>
      <c r="V164" s="141" t="s">
        <v>551</v>
      </c>
      <c r="W164" s="141" t="s">
        <v>551</v>
      </c>
      <c r="X164" s="141" t="s">
        <v>551</v>
      </c>
    </row>
    <row r="165" spans="1:24" x14ac:dyDescent="0.3">
      <c r="A165" s="80" t="s">
        <v>28</v>
      </c>
      <c r="B165" s="138">
        <f>SUM(D165:U165)+1</f>
        <v>8</v>
      </c>
      <c r="C165" s="25">
        <f>B165</f>
        <v>8</v>
      </c>
      <c r="D165" s="14">
        <v>1</v>
      </c>
      <c r="E165" s="14"/>
      <c r="F165" s="14"/>
      <c r="G165" s="14">
        <v>1</v>
      </c>
      <c r="H165" s="54"/>
      <c r="I165" s="75">
        <v>1</v>
      </c>
      <c r="J165" s="75">
        <v>1</v>
      </c>
      <c r="K165" s="75">
        <v>1</v>
      </c>
      <c r="L165" s="75"/>
      <c r="M165" s="75"/>
      <c r="N165" s="75"/>
      <c r="O165" s="75"/>
      <c r="P165" s="75">
        <v>1</v>
      </c>
      <c r="Q165" s="14">
        <v>1</v>
      </c>
      <c r="R165" s="14"/>
      <c r="S165" s="54"/>
      <c r="T165" s="14"/>
      <c r="U165" s="14"/>
      <c r="V165" s="14"/>
      <c r="W165" s="14"/>
      <c r="X165" s="14"/>
    </row>
    <row r="166" spans="1:24" x14ac:dyDescent="0.3">
      <c r="A166" s="80" t="s">
        <v>29</v>
      </c>
      <c r="B166" s="138">
        <f>SUM(D166:U166)+5</f>
        <v>8</v>
      </c>
      <c r="C166" s="25">
        <f t="shared" ref="C166:C169" si="17">B166</f>
        <v>8</v>
      </c>
      <c r="D166" s="14"/>
      <c r="E166" s="14">
        <v>1</v>
      </c>
      <c r="F166" s="14"/>
      <c r="G166" s="14"/>
      <c r="H166" s="54"/>
      <c r="I166" s="75"/>
      <c r="J166" s="75"/>
      <c r="K166" s="75"/>
      <c r="L166" s="75"/>
      <c r="M166" s="75"/>
      <c r="N166" s="75">
        <v>1</v>
      </c>
      <c r="O166" s="75">
        <v>1</v>
      </c>
      <c r="P166" s="75"/>
      <c r="Q166" s="14"/>
      <c r="R166" s="14"/>
      <c r="S166" s="54"/>
      <c r="T166" s="14"/>
      <c r="U166" s="14"/>
      <c r="V166" s="14">
        <v>1</v>
      </c>
      <c r="W166" s="14">
        <v>1</v>
      </c>
      <c r="X166" s="14">
        <v>1</v>
      </c>
    </row>
    <row r="167" spans="1:24" x14ac:dyDescent="0.3">
      <c r="A167" s="80" t="s">
        <v>30</v>
      </c>
      <c r="B167" s="138">
        <f>B165+B166</f>
        <v>16</v>
      </c>
      <c r="C167" s="25">
        <f t="shared" si="17"/>
        <v>16</v>
      </c>
      <c r="D167" s="14"/>
      <c r="E167" s="14"/>
      <c r="F167" s="14"/>
      <c r="G167" s="14"/>
      <c r="H167" s="54"/>
      <c r="I167" s="75"/>
      <c r="J167" s="75"/>
      <c r="K167" s="75"/>
      <c r="L167" s="75"/>
      <c r="M167" s="75"/>
      <c r="N167" s="75"/>
      <c r="O167" s="75"/>
      <c r="P167" s="75"/>
      <c r="Q167" s="14"/>
      <c r="R167" s="14"/>
      <c r="S167" s="54"/>
      <c r="T167" s="14"/>
      <c r="U167" s="14"/>
      <c r="V167" s="14"/>
      <c r="W167" s="14"/>
      <c r="X167" s="14"/>
    </row>
    <row r="168" spans="1:24" x14ac:dyDescent="0.3">
      <c r="A168" s="80" t="s">
        <v>31</v>
      </c>
      <c r="B168" s="138">
        <f>SUM(D168:U168)+2</f>
        <v>6</v>
      </c>
      <c r="C168" s="25">
        <f t="shared" si="17"/>
        <v>6</v>
      </c>
      <c r="D168" s="14"/>
      <c r="E168" s="14"/>
      <c r="F168" s="14"/>
      <c r="G168" s="14"/>
      <c r="H168" s="54"/>
      <c r="I168" s="75">
        <v>1</v>
      </c>
      <c r="J168" s="75"/>
      <c r="K168" s="75"/>
      <c r="L168" s="75"/>
      <c r="M168" s="75"/>
      <c r="N168" s="75"/>
      <c r="O168" s="75">
        <v>1</v>
      </c>
      <c r="P168" s="75"/>
      <c r="Q168" s="14">
        <v>2</v>
      </c>
      <c r="R168" s="14"/>
      <c r="S168" s="54"/>
      <c r="T168" s="14"/>
      <c r="U168" s="14"/>
      <c r="V168" s="14"/>
      <c r="W168" s="14">
        <v>1</v>
      </c>
      <c r="X168" s="14"/>
    </row>
    <row r="169" spans="1:24" ht="17" thickBot="1" x14ac:dyDescent="0.35">
      <c r="A169" s="82" t="s">
        <v>32</v>
      </c>
      <c r="B169" s="138">
        <f>SUM(D169:U169)+10</f>
        <v>30</v>
      </c>
      <c r="C169" s="16">
        <f t="shared" si="17"/>
        <v>30</v>
      </c>
      <c r="D169" s="19"/>
      <c r="E169" s="19"/>
      <c r="F169" s="19"/>
      <c r="G169" s="19"/>
      <c r="H169" s="79"/>
      <c r="I169" s="78">
        <v>5</v>
      </c>
      <c r="J169" s="78"/>
      <c r="K169" s="78"/>
      <c r="L169" s="78"/>
      <c r="M169" s="78"/>
      <c r="N169" s="78"/>
      <c r="O169" s="78">
        <v>5</v>
      </c>
      <c r="P169" s="78"/>
      <c r="Q169" s="19">
        <v>10</v>
      </c>
      <c r="R169" s="19"/>
      <c r="S169" s="79"/>
      <c r="T169" s="19"/>
      <c r="U169" s="19"/>
      <c r="V169" s="19"/>
      <c r="W169" s="19">
        <v>5</v>
      </c>
      <c r="X169" s="19"/>
    </row>
    <row r="170" spans="1:24" ht="21.1" x14ac:dyDescent="0.35">
      <c r="A170" s="66" t="s">
        <v>136</v>
      </c>
      <c r="B170" s="138"/>
      <c r="C170" s="27"/>
      <c r="D170" s="14" t="s">
        <v>596</v>
      </c>
      <c r="E170" s="14" t="s">
        <v>551</v>
      </c>
      <c r="F170" s="14" t="s">
        <v>551</v>
      </c>
      <c r="G170" s="14" t="s">
        <v>551</v>
      </c>
      <c r="H170" s="54"/>
      <c r="I170" s="75" t="s">
        <v>590</v>
      </c>
      <c r="J170" s="75" t="s">
        <v>551</v>
      </c>
      <c r="K170" s="75" t="s">
        <v>551</v>
      </c>
      <c r="L170" s="75" t="s">
        <v>545</v>
      </c>
      <c r="M170" s="75">
        <v>4</v>
      </c>
      <c r="N170" s="75" t="s">
        <v>545</v>
      </c>
      <c r="O170" s="75" t="s">
        <v>545</v>
      </c>
      <c r="P170" s="75" t="s">
        <v>545</v>
      </c>
      <c r="Q170" s="14" t="s">
        <v>545</v>
      </c>
      <c r="R170" s="14" t="s">
        <v>545</v>
      </c>
      <c r="S170" s="54"/>
      <c r="T170" s="14" t="s">
        <v>545</v>
      </c>
      <c r="U170" s="14" t="s">
        <v>545</v>
      </c>
      <c r="V170" s="14" t="s">
        <v>545</v>
      </c>
      <c r="W170" s="14" t="s">
        <v>545</v>
      </c>
      <c r="X170" s="14" t="s">
        <v>545</v>
      </c>
    </row>
    <row r="171" spans="1:24" x14ac:dyDescent="0.3">
      <c r="A171" s="72" t="s">
        <v>28</v>
      </c>
      <c r="B171" s="138">
        <f>SUM(D171:U171)+12</f>
        <v>23</v>
      </c>
      <c r="C171" s="25">
        <f>B171+26</f>
        <v>49</v>
      </c>
      <c r="D171" s="14">
        <v>1</v>
      </c>
      <c r="E171" s="14"/>
      <c r="F171" s="14"/>
      <c r="G171" s="14"/>
      <c r="H171" s="54"/>
      <c r="I171" s="75">
        <v>1</v>
      </c>
      <c r="J171" s="75"/>
      <c r="K171" s="75"/>
      <c r="L171" s="75">
        <v>1</v>
      </c>
      <c r="M171" s="75">
        <v>1</v>
      </c>
      <c r="N171" s="75">
        <v>1</v>
      </c>
      <c r="O171" s="75">
        <v>1</v>
      </c>
      <c r="P171" s="75">
        <v>1</v>
      </c>
      <c r="Q171" s="14">
        <v>1</v>
      </c>
      <c r="R171" s="14">
        <v>1</v>
      </c>
      <c r="S171" s="54"/>
      <c r="T171" s="14">
        <v>1</v>
      </c>
      <c r="U171" s="14">
        <v>1</v>
      </c>
      <c r="V171" s="14">
        <v>1</v>
      </c>
      <c r="W171" s="14">
        <v>1</v>
      </c>
      <c r="X171" s="14">
        <v>1</v>
      </c>
    </row>
    <row r="172" spans="1:24" x14ac:dyDescent="0.3">
      <c r="A172" s="72" t="s">
        <v>29</v>
      </c>
      <c r="B172" s="138">
        <f>SUM(D172:U172)</f>
        <v>5</v>
      </c>
      <c r="C172" s="25">
        <f>B172+4</f>
        <v>9</v>
      </c>
      <c r="D172" s="14"/>
      <c r="E172" s="14">
        <v>1</v>
      </c>
      <c r="F172" s="14">
        <v>1</v>
      </c>
      <c r="G172" s="14">
        <v>1</v>
      </c>
      <c r="H172" s="54"/>
      <c r="I172" s="75"/>
      <c r="J172" s="75">
        <v>1</v>
      </c>
      <c r="K172" s="75">
        <v>1</v>
      </c>
      <c r="L172" s="75"/>
      <c r="M172" s="75"/>
      <c r="N172" s="75"/>
      <c r="O172" s="75"/>
      <c r="P172" s="75"/>
      <c r="Q172" s="14"/>
      <c r="R172" s="14"/>
      <c r="S172" s="54"/>
      <c r="T172" s="14"/>
      <c r="U172" s="14"/>
      <c r="V172" s="14"/>
      <c r="W172" s="14"/>
      <c r="X172" s="14"/>
    </row>
    <row r="173" spans="1:24" x14ac:dyDescent="0.3">
      <c r="A173" s="72" t="s">
        <v>30</v>
      </c>
      <c r="B173" s="138">
        <f>B171+B172</f>
        <v>28</v>
      </c>
      <c r="C173" s="25">
        <f>C171+C172</f>
        <v>58</v>
      </c>
      <c r="D173" s="14"/>
      <c r="E173" s="14"/>
      <c r="F173" s="14"/>
      <c r="G173" s="14"/>
      <c r="H173" s="54"/>
      <c r="I173" s="75"/>
      <c r="J173" s="75"/>
      <c r="K173" s="75"/>
      <c r="L173" s="75"/>
      <c r="M173" s="75"/>
      <c r="N173" s="75"/>
      <c r="O173" s="75"/>
      <c r="P173" s="75"/>
      <c r="Q173" s="14"/>
      <c r="R173" s="14"/>
      <c r="S173" s="54"/>
      <c r="T173" s="14"/>
      <c r="U173" s="14"/>
      <c r="V173" s="14"/>
      <c r="W173" s="14"/>
      <c r="X173" s="14"/>
    </row>
    <row r="174" spans="1:24" x14ac:dyDescent="0.3">
      <c r="A174" s="72" t="s">
        <v>31</v>
      </c>
      <c r="B174" s="138">
        <f>SUM(D174:U174)+2</f>
        <v>3</v>
      </c>
      <c r="C174" s="25">
        <f>B174+4</f>
        <v>7</v>
      </c>
      <c r="D174" s="14"/>
      <c r="E174" s="14">
        <v>1</v>
      </c>
      <c r="F174" s="14"/>
      <c r="G174" s="14"/>
      <c r="H174" s="54"/>
      <c r="I174" s="75"/>
      <c r="J174" s="75"/>
      <c r="K174" s="75"/>
      <c r="L174" s="75"/>
      <c r="M174" s="75"/>
      <c r="N174" s="75"/>
      <c r="O174" s="75"/>
      <c r="P174" s="75"/>
      <c r="Q174" s="14"/>
      <c r="R174" s="14"/>
      <c r="S174" s="54"/>
      <c r="T174" s="14"/>
      <c r="U174" s="14"/>
      <c r="V174" s="14"/>
      <c r="W174" s="14"/>
      <c r="X174" s="14"/>
    </row>
    <row r="175" spans="1:24" ht="17" thickBot="1" x14ac:dyDescent="0.35">
      <c r="A175" s="76" t="s">
        <v>32</v>
      </c>
      <c r="B175" s="138">
        <f>SUM(D175:U175)+10</f>
        <v>15</v>
      </c>
      <c r="C175" s="26">
        <f>B175+20</f>
        <v>35</v>
      </c>
      <c r="D175" s="19"/>
      <c r="E175" s="19">
        <v>5</v>
      </c>
      <c r="F175" s="19"/>
      <c r="G175" s="19"/>
      <c r="H175" s="79"/>
      <c r="I175" s="78"/>
      <c r="J175" s="78"/>
      <c r="K175" s="78"/>
      <c r="L175" s="78"/>
      <c r="M175" s="78"/>
      <c r="N175" s="78"/>
      <c r="O175" s="78"/>
      <c r="P175" s="78"/>
      <c r="Q175" s="19"/>
      <c r="R175" s="19"/>
      <c r="S175" s="79"/>
      <c r="T175" s="19"/>
      <c r="U175" s="19"/>
      <c r="V175" s="19"/>
      <c r="W175" s="19"/>
      <c r="X175" s="19"/>
    </row>
    <row r="176" spans="1:24" ht="21.1" x14ac:dyDescent="0.35">
      <c r="A176" s="66" t="s">
        <v>679</v>
      </c>
      <c r="B176" s="138"/>
      <c r="C176" s="27"/>
      <c r="D176" s="14"/>
      <c r="E176" s="14"/>
      <c r="F176" s="14"/>
      <c r="G176" s="14"/>
      <c r="H176" s="54"/>
      <c r="I176" s="75" t="s">
        <v>564</v>
      </c>
      <c r="J176" s="75"/>
      <c r="K176" s="75"/>
      <c r="L176" s="75"/>
      <c r="M176" s="75"/>
      <c r="N176" s="75"/>
      <c r="O176" s="75"/>
      <c r="P176" s="75" t="s">
        <v>595</v>
      </c>
      <c r="Q176" s="14" t="s">
        <v>551</v>
      </c>
      <c r="R176" s="14" t="s">
        <v>551</v>
      </c>
      <c r="S176" s="54"/>
      <c r="T176" s="14"/>
      <c r="U176" s="14" t="s">
        <v>551</v>
      </c>
      <c r="V176" s="14" t="s">
        <v>621</v>
      </c>
      <c r="W176" s="14" t="s">
        <v>551</v>
      </c>
      <c r="X176" s="14" t="s">
        <v>551</v>
      </c>
    </row>
    <row r="177" spans="1:24" x14ac:dyDescent="0.3">
      <c r="A177" s="72" t="s">
        <v>28</v>
      </c>
      <c r="B177" s="138">
        <f>SUM(D177:U177)</f>
        <v>1</v>
      </c>
      <c r="C177" s="25">
        <f>B177+4</f>
        <v>5</v>
      </c>
      <c r="D177" s="14"/>
      <c r="E177" s="14"/>
      <c r="F177" s="14"/>
      <c r="G177" s="14"/>
      <c r="H177" s="54"/>
      <c r="I177" s="75">
        <v>1</v>
      </c>
      <c r="J177" s="75"/>
      <c r="K177" s="75"/>
      <c r="L177" s="75"/>
      <c r="M177" s="75"/>
      <c r="N177" s="75"/>
      <c r="O177" s="75"/>
      <c r="P177" s="75"/>
      <c r="Q177" s="14"/>
      <c r="R177" s="14"/>
      <c r="S177" s="54"/>
      <c r="T177" s="14"/>
      <c r="U177" s="14"/>
      <c r="V177" s="14"/>
      <c r="W177" s="14"/>
      <c r="X177" s="14"/>
    </row>
    <row r="178" spans="1:24" x14ac:dyDescent="0.3">
      <c r="A178" s="72" t="s">
        <v>29</v>
      </c>
      <c r="B178" s="138">
        <f>SUM(D178:U178)</f>
        <v>4</v>
      </c>
      <c r="C178" s="25">
        <f t="shared" ref="C178:C181" si="18">B178</f>
        <v>4</v>
      </c>
      <c r="D178" s="14"/>
      <c r="E178" s="14"/>
      <c r="F178" s="14"/>
      <c r="G178" s="14"/>
      <c r="H178" s="54"/>
      <c r="I178" s="75"/>
      <c r="J178" s="75"/>
      <c r="K178" s="75"/>
      <c r="L178" s="75"/>
      <c r="M178" s="75"/>
      <c r="N178" s="75"/>
      <c r="O178" s="75"/>
      <c r="P178" s="75">
        <v>1</v>
      </c>
      <c r="Q178" s="14">
        <v>1</v>
      </c>
      <c r="R178" s="14">
        <v>1</v>
      </c>
      <c r="S178" s="54"/>
      <c r="T178" s="14"/>
      <c r="U178" s="14">
        <v>1</v>
      </c>
      <c r="V178" s="14"/>
      <c r="W178" s="14">
        <v>1</v>
      </c>
      <c r="X178" s="14">
        <v>1</v>
      </c>
    </row>
    <row r="179" spans="1:24" x14ac:dyDescent="0.3">
      <c r="A179" s="72" t="s">
        <v>30</v>
      </c>
      <c r="B179" s="138">
        <f>B177+B178</f>
        <v>5</v>
      </c>
      <c r="C179" s="25">
        <f>C177+C178</f>
        <v>9</v>
      </c>
      <c r="D179" s="14"/>
      <c r="E179" s="14"/>
      <c r="F179" s="14"/>
      <c r="G179" s="14"/>
      <c r="H179" s="54"/>
      <c r="I179" s="75"/>
      <c r="J179" s="75"/>
      <c r="K179" s="75"/>
      <c r="L179" s="75"/>
      <c r="M179" s="75"/>
      <c r="N179" s="75"/>
      <c r="O179" s="75"/>
      <c r="P179" s="75"/>
      <c r="Q179" s="14"/>
      <c r="R179" s="14"/>
      <c r="S179" s="54"/>
      <c r="T179" s="14"/>
      <c r="U179" s="14"/>
      <c r="V179" s="14"/>
      <c r="W179" s="14"/>
      <c r="X179" s="14"/>
    </row>
    <row r="180" spans="1:24" x14ac:dyDescent="0.3">
      <c r="A180" s="72" t="s">
        <v>31</v>
      </c>
      <c r="B180" s="138">
        <f>SUM(D180:U180)</f>
        <v>0</v>
      </c>
      <c r="C180" s="25">
        <f t="shared" si="18"/>
        <v>0</v>
      </c>
      <c r="D180" s="14"/>
      <c r="E180" s="14"/>
      <c r="F180" s="14"/>
      <c r="G180" s="14"/>
      <c r="H180" s="54"/>
      <c r="I180" s="75"/>
      <c r="J180" s="75"/>
      <c r="K180" s="75"/>
      <c r="L180" s="75"/>
      <c r="M180" s="75"/>
      <c r="N180" s="75"/>
      <c r="O180" s="75"/>
      <c r="P180" s="75"/>
      <c r="Q180" s="14"/>
      <c r="R180" s="14"/>
      <c r="S180" s="54"/>
      <c r="T180" s="14"/>
      <c r="U180" s="14"/>
      <c r="V180" s="14"/>
      <c r="W180" s="14"/>
      <c r="X180" s="14"/>
    </row>
    <row r="181" spans="1:24" ht="17" thickBot="1" x14ac:dyDescent="0.35">
      <c r="A181" s="76" t="s">
        <v>32</v>
      </c>
      <c r="B181" s="138">
        <f>SUM(D181:U181)</f>
        <v>0</v>
      </c>
      <c r="C181" s="16">
        <f t="shared" si="18"/>
        <v>0</v>
      </c>
      <c r="D181" s="19"/>
      <c r="E181" s="19"/>
      <c r="F181" s="19"/>
      <c r="G181" s="19"/>
      <c r="H181" s="79"/>
      <c r="I181" s="78"/>
      <c r="J181" s="78"/>
      <c r="K181" s="78"/>
      <c r="L181" s="78"/>
      <c r="M181" s="78"/>
      <c r="N181" s="78"/>
      <c r="O181" s="78"/>
      <c r="P181" s="78"/>
      <c r="Q181" s="19"/>
      <c r="R181" s="19"/>
      <c r="S181" s="79"/>
      <c r="T181" s="19"/>
      <c r="U181" s="19"/>
      <c r="V181" s="19"/>
      <c r="W181" s="19"/>
      <c r="X181" s="19"/>
    </row>
    <row r="182" spans="1:24" ht="21.1" x14ac:dyDescent="0.35">
      <c r="A182" s="48" t="s">
        <v>137</v>
      </c>
      <c r="B182" s="138"/>
      <c r="C182" s="27"/>
      <c r="D182" s="14">
        <v>5</v>
      </c>
      <c r="E182" s="14" t="s">
        <v>604</v>
      </c>
      <c r="F182" s="14" t="s">
        <v>604</v>
      </c>
      <c r="G182" s="14" t="s">
        <v>604</v>
      </c>
      <c r="H182" s="54"/>
      <c r="I182" s="75"/>
      <c r="J182" s="75" t="s">
        <v>604</v>
      </c>
      <c r="K182" s="75" t="s">
        <v>604</v>
      </c>
      <c r="L182" s="75" t="s">
        <v>551</v>
      </c>
      <c r="M182" s="75">
        <v>5</v>
      </c>
      <c r="N182" s="75">
        <v>5</v>
      </c>
      <c r="O182" s="75">
        <v>5</v>
      </c>
      <c r="P182" s="75">
        <v>5</v>
      </c>
      <c r="Q182" s="14">
        <v>5</v>
      </c>
      <c r="R182" s="14">
        <v>5</v>
      </c>
      <c r="S182" s="54"/>
      <c r="T182" s="14">
        <v>5</v>
      </c>
      <c r="U182" s="14">
        <v>5</v>
      </c>
      <c r="V182" s="14">
        <v>5</v>
      </c>
      <c r="W182" s="14">
        <v>5</v>
      </c>
      <c r="X182" s="14">
        <v>5</v>
      </c>
    </row>
    <row r="183" spans="1:24" x14ac:dyDescent="0.3">
      <c r="A183" s="80" t="s">
        <v>28</v>
      </c>
      <c r="B183" s="138">
        <f>SUM(D183:U183)+24</f>
        <v>38</v>
      </c>
      <c r="C183" s="25">
        <f>B183+29</f>
        <v>67</v>
      </c>
      <c r="D183" s="14">
        <v>1</v>
      </c>
      <c r="E183" s="14">
        <v>1</v>
      </c>
      <c r="F183" s="14">
        <v>1</v>
      </c>
      <c r="G183" s="14">
        <v>1</v>
      </c>
      <c r="H183" s="54"/>
      <c r="I183" s="75"/>
      <c r="J183" s="75">
        <v>1</v>
      </c>
      <c r="K183" s="75">
        <v>1</v>
      </c>
      <c r="L183" s="75"/>
      <c r="M183" s="75">
        <v>1</v>
      </c>
      <c r="N183" s="75">
        <v>1</v>
      </c>
      <c r="O183" s="75">
        <v>1</v>
      </c>
      <c r="P183" s="75">
        <v>1</v>
      </c>
      <c r="Q183" s="14">
        <v>1</v>
      </c>
      <c r="R183" s="14">
        <v>1</v>
      </c>
      <c r="S183" s="54"/>
      <c r="T183" s="14">
        <v>1</v>
      </c>
      <c r="U183" s="14">
        <v>1</v>
      </c>
      <c r="V183" s="14">
        <v>1</v>
      </c>
      <c r="W183" s="14">
        <v>1</v>
      </c>
      <c r="X183" s="14">
        <v>1</v>
      </c>
    </row>
    <row r="184" spans="1:24" x14ac:dyDescent="0.3">
      <c r="A184" s="80" t="s">
        <v>29</v>
      </c>
      <c r="B184" s="138">
        <f>SUM(D184:U184)</f>
        <v>1</v>
      </c>
      <c r="C184" s="25">
        <f>B184+3</f>
        <v>4</v>
      </c>
      <c r="D184" s="14"/>
      <c r="E184" s="14"/>
      <c r="F184" s="14"/>
      <c r="G184" s="14"/>
      <c r="H184" s="54"/>
      <c r="I184" s="75"/>
      <c r="J184" s="75"/>
      <c r="K184" s="75"/>
      <c r="L184" s="75">
        <v>1</v>
      </c>
      <c r="M184" s="75"/>
      <c r="N184" s="75"/>
      <c r="O184" s="75"/>
      <c r="P184" s="75"/>
      <c r="Q184" s="14"/>
      <c r="R184" s="14"/>
      <c r="S184" s="54"/>
      <c r="T184" s="14"/>
      <c r="U184" s="14"/>
      <c r="V184" s="14"/>
      <c r="W184" s="14"/>
      <c r="X184" s="14"/>
    </row>
    <row r="185" spans="1:24" x14ac:dyDescent="0.3">
      <c r="A185" s="80" t="s">
        <v>30</v>
      </c>
      <c r="B185" s="138">
        <f>B183+B184</f>
        <v>39</v>
      </c>
      <c r="C185" s="25">
        <f>C183+C184</f>
        <v>71</v>
      </c>
      <c r="D185" s="14"/>
      <c r="E185" s="14"/>
      <c r="F185" s="14"/>
      <c r="G185" s="14"/>
      <c r="H185" s="54"/>
      <c r="I185" s="75"/>
      <c r="J185" s="75"/>
      <c r="K185" s="75"/>
      <c r="L185" s="75"/>
      <c r="M185" s="75"/>
      <c r="N185" s="75"/>
      <c r="O185" s="75"/>
      <c r="P185" s="75"/>
      <c r="Q185" s="14"/>
      <c r="R185" s="14"/>
      <c r="S185" s="54"/>
      <c r="T185" s="14"/>
      <c r="U185" s="14"/>
      <c r="V185" s="14"/>
      <c r="W185" s="14"/>
      <c r="X185" s="14"/>
    </row>
    <row r="186" spans="1:24" x14ac:dyDescent="0.3">
      <c r="A186" s="80" t="s">
        <v>31</v>
      </c>
      <c r="B186" s="138">
        <f>SUM(D186:U186)</f>
        <v>5</v>
      </c>
      <c r="C186" s="25">
        <f>B186+2</f>
        <v>7</v>
      </c>
      <c r="D186" s="14"/>
      <c r="E186" s="14">
        <v>1</v>
      </c>
      <c r="F186" s="14"/>
      <c r="G186" s="14">
        <v>1</v>
      </c>
      <c r="H186" s="54"/>
      <c r="I186" s="75"/>
      <c r="J186" s="75"/>
      <c r="K186" s="75"/>
      <c r="L186" s="75">
        <v>1</v>
      </c>
      <c r="M186" s="75"/>
      <c r="N186" s="75">
        <v>2</v>
      </c>
      <c r="O186" s="75"/>
      <c r="P186" s="75"/>
      <c r="Q186" s="14"/>
      <c r="R186" s="14"/>
      <c r="S186" s="54"/>
      <c r="T186" s="14"/>
      <c r="U186" s="14"/>
      <c r="V186" s="14"/>
      <c r="W186" s="14"/>
      <c r="X186" s="14"/>
    </row>
    <row r="187" spans="1:24" ht="17" thickBot="1" x14ac:dyDescent="0.35">
      <c r="A187" s="82" t="s">
        <v>32</v>
      </c>
      <c r="B187" s="138">
        <f>SUM(D187:U187)</f>
        <v>27</v>
      </c>
      <c r="C187" s="26">
        <f>B187+10</f>
        <v>37</v>
      </c>
      <c r="D187" s="19"/>
      <c r="E187" s="19">
        <v>5</v>
      </c>
      <c r="F187" s="19"/>
      <c r="G187" s="19">
        <v>5</v>
      </c>
      <c r="H187" s="79"/>
      <c r="I187" s="78"/>
      <c r="J187" s="78"/>
      <c r="K187" s="78"/>
      <c r="L187" s="78">
        <v>7</v>
      </c>
      <c r="M187" s="78"/>
      <c r="N187" s="78">
        <v>10</v>
      </c>
      <c r="O187" s="78"/>
      <c r="P187" s="78"/>
      <c r="Q187" s="19"/>
      <c r="R187" s="19"/>
      <c r="S187" s="79"/>
      <c r="T187" s="19"/>
      <c r="U187" s="19"/>
      <c r="V187" s="19"/>
      <c r="W187" s="19"/>
      <c r="X187" s="19"/>
    </row>
    <row r="188" spans="1:24" ht="21.1" x14ac:dyDescent="0.35">
      <c r="A188" s="66" t="s">
        <v>139</v>
      </c>
      <c r="B188" s="138"/>
      <c r="C188" s="27"/>
      <c r="D188" s="14" t="s">
        <v>551</v>
      </c>
      <c r="E188" s="14" t="s">
        <v>635</v>
      </c>
      <c r="F188" s="14">
        <v>4</v>
      </c>
      <c r="G188" s="14">
        <v>4</v>
      </c>
      <c r="H188" s="54"/>
      <c r="I188" s="75" t="s">
        <v>551</v>
      </c>
      <c r="J188" s="75">
        <v>4</v>
      </c>
      <c r="K188" s="75">
        <v>4</v>
      </c>
      <c r="L188" s="75">
        <v>4</v>
      </c>
      <c r="M188" s="75">
        <v>7</v>
      </c>
      <c r="N188" s="75" t="s">
        <v>547</v>
      </c>
      <c r="O188" s="75">
        <v>7</v>
      </c>
      <c r="P188" s="75">
        <v>7</v>
      </c>
      <c r="Q188" s="14">
        <v>7</v>
      </c>
      <c r="R188" s="14">
        <v>7</v>
      </c>
      <c r="S188" s="54"/>
      <c r="T188" s="14" t="s">
        <v>547</v>
      </c>
      <c r="U188" s="14">
        <v>7</v>
      </c>
      <c r="V188" s="14">
        <v>7</v>
      </c>
      <c r="W188" s="14" t="s">
        <v>547</v>
      </c>
      <c r="X188" s="14">
        <v>7</v>
      </c>
    </row>
    <row r="189" spans="1:24" x14ac:dyDescent="0.3">
      <c r="A189" s="72" t="s">
        <v>28</v>
      </c>
      <c r="B189" s="138">
        <f>SUM(D189:U189)+12</f>
        <v>26</v>
      </c>
      <c r="C189" s="25">
        <f>B189+49</f>
        <v>75</v>
      </c>
      <c r="D189" s="14"/>
      <c r="E189" s="14">
        <v>1</v>
      </c>
      <c r="F189" s="14">
        <v>1</v>
      </c>
      <c r="G189" s="14">
        <v>1</v>
      </c>
      <c r="H189" s="54"/>
      <c r="I189" s="75"/>
      <c r="J189" s="75">
        <v>1</v>
      </c>
      <c r="K189" s="75">
        <v>1</v>
      </c>
      <c r="L189" s="75">
        <v>1</v>
      </c>
      <c r="M189" s="75">
        <v>1</v>
      </c>
      <c r="N189" s="75">
        <v>1</v>
      </c>
      <c r="O189" s="75">
        <v>1</v>
      </c>
      <c r="P189" s="75">
        <v>1</v>
      </c>
      <c r="Q189" s="14">
        <v>1</v>
      </c>
      <c r="R189" s="14">
        <v>1</v>
      </c>
      <c r="S189" s="54"/>
      <c r="T189" s="14">
        <v>1</v>
      </c>
      <c r="U189" s="14">
        <v>1</v>
      </c>
      <c r="V189" s="14">
        <v>1</v>
      </c>
      <c r="W189" s="14">
        <v>1</v>
      </c>
      <c r="X189" s="14">
        <v>1</v>
      </c>
    </row>
    <row r="190" spans="1:24" x14ac:dyDescent="0.3">
      <c r="A190" s="72" t="s">
        <v>29</v>
      </c>
      <c r="B190" s="138">
        <f>SUM(D190:U190)+1</f>
        <v>3</v>
      </c>
      <c r="C190" s="25">
        <f>B190+4</f>
        <v>7</v>
      </c>
      <c r="D190" s="14">
        <v>1</v>
      </c>
      <c r="E190" s="14"/>
      <c r="F190" s="14"/>
      <c r="G190" s="14"/>
      <c r="H190" s="54"/>
      <c r="I190" s="75">
        <v>1</v>
      </c>
      <c r="J190" s="75"/>
      <c r="K190" s="75"/>
      <c r="L190" s="75"/>
      <c r="M190" s="75"/>
      <c r="N190" s="75"/>
      <c r="O190" s="75"/>
      <c r="P190" s="75"/>
      <c r="Q190" s="14"/>
      <c r="R190" s="14"/>
      <c r="S190" s="54"/>
      <c r="T190" s="14"/>
      <c r="U190" s="14"/>
      <c r="V190" s="14"/>
      <c r="W190" s="14"/>
      <c r="X190" s="14"/>
    </row>
    <row r="191" spans="1:24" x14ac:dyDescent="0.3">
      <c r="A191" s="72" t="s">
        <v>30</v>
      </c>
      <c r="B191" s="138">
        <f>B189+B190</f>
        <v>29</v>
      </c>
      <c r="C191" s="25">
        <f>C189+C190</f>
        <v>82</v>
      </c>
      <c r="D191" s="14"/>
      <c r="E191" s="14"/>
      <c r="F191" s="14"/>
      <c r="G191" s="14"/>
      <c r="H191" s="54"/>
      <c r="I191" s="75"/>
      <c r="J191" s="75"/>
      <c r="K191" s="75"/>
      <c r="L191" s="75"/>
      <c r="M191" s="75"/>
      <c r="N191" s="75"/>
      <c r="O191" s="75"/>
      <c r="P191" s="75"/>
      <c r="Q191" s="14"/>
      <c r="R191" s="14"/>
      <c r="S191" s="54"/>
      <c r="T191" s="14"/>
      <c r="U191" s="14"/>
      <c r="V191" s="14"/>
      <c r="W191" s="14"/>
      <c r="X191" s="14"/>
    </row>
    <row r="192" spans="1:24" x14ac:dyDescent="0.3">
      <c r="A192" s="72" t="s">
        <v>31</v>
      </c>
      <c r="B192" s="138">
        <f>SUM(D192:U192)+1</f>
        <v>4</v>
      </c>
      <c r="C192" s="25">
        <f>B192+12</f>
        <v>16</v>
      </c>
      <c r="D192" s="14"/>
      <c r="E192" s="14"/>
      <c r="F192" s="14"/>
      <c r="G192" s="14"/>
      <c r="H192" s="54"/>
      <c r="I192" s="75">
        <v>1</v>
      </c>
      <c r="J192" s="75"/>
      <c r="K192" s="75">
        <v>1</v>
      </c>
      <c r="L192" s="75"/>
      <c r="M192" s="75"/>
      <c r="N192" s="75"/>
      <c r="O192" s="75"/>
      <c r="P192" s="75">
        <v>1</v>
      </c>
      <c r="Q192" s="14"/>
      <c r="R192" s="14"/>
      <c r="S192" s="54"/>
      <c r="T192" s="14"/>
      <c r="U192" s="14"/>
      <c r="V192" s="14"/>
      <c r="W192" s="14"/>
      <c r="X192" s="14"/>
    </row>
    <row r="193" spans="1:24" ht="17" thickBot="1" x14ac:dyDescent="0.35">
      <c r="A193" s="76" t="s">
        <v>32</v>
      </c>
      <c r="B193" s="138">
        <f>SUM(D193:U193)+5</f>
        <v>20</v>
      </c>
      <c r="C193" s="26">
        <f>B193+64</f>
        <v>84</v>
      </c>
      <c r="D193" s="19"/>
      <c r="E193" s="19"/>
      <c r="F193" s="19"/>
      <c r="G193" s="19"/>
      <c r="H193" s="79"/>
      <c r="I193" s="78">
        <v>5</v>
      </c>
      <c r="J193" s="78"/>
      <c r="K193" s="78">
        <v>5</v>
      </c>
      <c r="L193" s="78"/>
      <c r="M193" s="78"/>
      <c r="N193" s="78"/>
      <c r="O193" s="78"/>
      <c r="P193" s="78">
        <v>5</v>
      </c>
      <c r="Q193" s="19"/>
      <c r="R193" s="19"/>
      <c r="S193" s="79"/>
      <c r="T193" s="19"/>
      <c r="U193" s="19"/>
      <c r="V193" s="19"/>
      <c r="W193" s="19"/>
      <c r="X193" s="19"/>
    </row>
    <row r="194" spans="1:24" ht="21.1" x14ac:dyDescent="0.35">
      <c r="A194" s="66" t="s">
        <v>140</v>
      </c>
      <c r="B194" s="138"/>
      <c r="C194" s="27"/>
      <c r="D194" s="14" t="s">
        <v>551</v>
      </c>
      <c r="E194" s="14" t="s">
        <v>551</v>
      </c>
      <c r="F194" s="14" t="s">
        <v>551</v>
      </c>
      <c r="G194" s="14"/>
      <c r="H194" s="54"/>
      <c r="I194" s="75" t="s">
        <v>547</v>
      </c>
      <c r="J194" s="75" t="s">
        <v>551</v>
      </c>
      <c r="K194" s="75" t="s">
        <v>551</v>
      </c>
      <c r="L194" s="75" t="s">
        <v>551</v>
      </c>
      <c r="M194" s="75"/>
      <c r="N194" s="75" t="s">
        <v>551</v>
      </c>
      <c r="O194" s="75" t="s">
        <v>551</v>
      </c>
      <c r="P194" s="75" t="s">
        <v>551</v>
      </c>
      <c r="Q194" s="14" t="s">
        <v>551</v>
      </c>
      <c r="R194" s="14">
        <v>6</v>
      </c>
      <c r="S194" s="54"/>
      <c r="T194" s="14" t="s">
        <v>595</v>
      </c>
      <c r="U194" s="14" t="s">
        <v>551</v>
      </c>
      <c r="V194" s="14" t="s">
        <v>551</v>
      </c>
      <c r="W194" s="14" t="s">
        <v>551</v>
      </c>
      <c r="X194" s="14" t="s">
        <v>551</v>
      </c>
    </row>
    <row r="195" spans="1:24" x14ac:dyDescent="0.3">
      <c r="A195" s="72" t="s">
        <v>28</v>
      </c>
      <c r="B195" s="138">
        <f>SUM(D195:U195)+30</f>
        <v>32</v>
      </c>
      <c r="C195" s="25">
        <f>B195+22</f>
        <v>54</v>
      </c>
      <c r="D195" s="14"/>
      <c r="E195" s="14"/>
      <c r="F195" s="14"/>
      <c r="G195" s="14"/>
      <c r="H195" s="54"/>
      <c r="I195" s="75">
        <v>1</v>
      </c>
      <c r="J195" s="75"/>
      <c r="K195" s="75"/>
      <c r="L195" s="75"/>
      <c r="M195" s="75"/>
      <c r="N195" s="75"/>
      <c r="O195" s="75"/>
      <c r="P195" s="75"/>
      <c r="Q195" s="14"/>
      <c r="R195" s="14">
        <v>1</v>
      </c>
      <c r="S195" s="54"/>
      <c r="T195" s="14"/>
      <c r="U195" s="14"/>
      <c r="V195" s="14"/>
      <c r="W195" s="14"/>
      <c r="X195" s="14"/>
    </row>
    <row r="196" spans="1:24" x14ac:dyDescent="0.3">
      <c r="A196" s="72" t="s">
        <v>29</v>
      </c>
      <c r="B196" s="138">
        <f>SUM(D196:U196)+16</f>
        <v>28</v>
      </c>
      <c r="C196" s="25">
        <f>B196+6</f>
        <v>34</v>
      </c>
      <c r="D196" s="14">
        <v>1</v>
      </c>
      <c r="E196" s="14">
        <v>1</v>
      </c>
      <c r="F196" s="14">
        <v>1</v>
      </c>
      <c r="G196" s="14"/>
      <c r="H196" s="54"/>
      <c r="I196" s="75"/>
      <c r="J196" s="75">
        <v>1</v>
      </c>
      <c r="K196" s="75">
        <v>1</v>
      </c>
      <c r="L196" s="75">
        <v>1</v>
      </c>
      <c r="M196" s="75"/>
      <c r="N196" s="75">
        <v>1</v>
      </c>
      <c r="O196" s="75">
        <v>1</v>
      </c>
      <c r="P196" s="75">
        <v>1</v>
      </c>
      <c r="Q196" s="14">
        <v>1</v>
      </c>
      <c r="R196" s="14"/>
      <c r="S196" s="54"/>
      <c r="T196" s="14">
        <v>1</v>
      </c>
      <c r="U196" s="14">
        <v>1</v>
      </c>
      <c r="V196" s="14">
        <v>1</v>
      </c>
      <c r="W196" s="14">
        <v>1</v>
      </c>
      <c r="X196" s="14">
        <v>1</v>
      </c>
    </row>
    <row r="197" spans="1:24" x14ac:dyDescent="0.3">
      <c r="A197" s="72" t="s">
        <v>30</v>
      </c>
      <c r="B197" s="138">
        <f>B195+B196</f>
        <v>60</v>
      </c>
      <c r="C197" s="25">
        <f>C195+C196</f>
        <v>88</v>
      </c>
      <c r="D197" s="14"/>
      <c r="E197" s="14"/>
      <c r="F197" s="14"/>
      <c r="G197" s="14"/>
      <c r="H197" s="54"/>
      <c r="I197" s="75"/>
      <c r="J197" s="75"/>
      <c r="K197" s="75"/>
      <c r="L197" s="75"/>
      <c r="M197" s="75"/>
      <c r="N197" s="75"/>
      <c r="O197" s="75"/>
      <c r="P197" s="75"/>
      <c r="Q197" s="14"/>
      <c r="R197" s="14"/>
      <c r="S197" s="54"/>
      <c r="T197" s="14"/>
      <c r="U197" s="14"/>
      <c r="V197" s="14"/>
      <c r="W197" s="14"/>
      <c r="X197" s="14"/>
    </row>
    <row r="198" spans="1:24" x14ac:dyDescent="0.3">
      <c r="A198" s="72" t="s">
        <v>31</v>
      </c>
      <c r="B198" s="138">
        <f>SUM(D198:U198)+5</f>
        <v>5</v>
      </c>
      <c r="C198" s="25">
        <f>B198+5</f>
        <v>10</v>
      </c>
      <c r="D198" s="14"/>
      <c r="E198" s="14"/>
      <c r="F198" s="14"/>
      <c r="G198" s="14"/>
      <c r="H198" s="54"/>
      <c r="I198" s="75"/>
      <c r="J198" s="75"/>
      <c r="K198" s="75"/>
      <c r="L198" s="75"/>
      <c r="M198" s="75"/>
      <c r="N198" s="75"/>
      <c r="O198" s="75"/>
      <c r="P198" s="75"/>
      <c r="Q198" s="14"/>
      <c r="R198" s="14"/>
      <c r="S198" s="54"/>
      <c r="T198" s="14"/>
      <c r="U198" s="14"/>
      <c r="V198" s="14"/>
      <c r="W198" s="14"/>
      <c r="X198" s="14"/>
    </row>
    <row r="199" spans="1:24" ht="17" thickBot="1" x14ac:dyDescent="0.35">
      <c r="A199" s="76" t="s">
        <v>32</v>
      </c>
      <c r="B199" s="138">
        <f>SUM(D199:U199)+27</f>
        <v>27</v>
      </c>
      <c r="C199" s="26">
        <f>B199+25</f>
        <v>52</v>
      </c>
      <c r="D199" s="19"/>
      <c r="E199" s="19"/>
      <c r="F199" s="19"/>
      <c r="G199" s="19"/>
      <c r="H199" s="79"/>
      <c r="I199" s="78"/>
      <c r="J199" s="78"/>
      <c r="K199" s="78"/>
      <c r="L199" s="78"/>
      <c r="M199" s="78"/>
      <c r="N199" s="78"/>
      <c r="O199" s="78"/>
      <c r="P199" s="78"/>
      <c r="Q199" s="19"/>
      <c r="R199" s="19"/>
      <c r="S199" s="79"/>
      <c r="T199" s="19"/>
      <c r="U199" s="19"/>
      <c r="V199" s="19"/>
      <c r="W199" s="19"/>
      <c r="X199" s="19"/>
    </row>
    <row r="200" spans="1:24" ht="21.1" x14ac:dyDescent="0.35">
      <c r="A200" s="66" t="s">
        <v>141</v>
      </c>
      <c r="B200" s="138"/>
      <c r="C200" s="27"/>
      <c r="D200" s="14" t="s">
        <v>552</v>
      </c>
      <c r="E200" s="14" t="s">
        <v>552</v>
      </c>
      <c r="F200" s="14" t="s">
        <v>552</v>
      </c>
      <c r="G200" s="14">
        <v>6</v>
      </c>
      <c r="H200" s="54"/>
      <c r="I200" s="75">
        <v>6</v>
      </c>
      <c r="J200" s="75" t="s">
        <v>688</v>
      </c>
      <c r="K200" s="75" t="s">
        <v>645</v>
      </c>
      <c r="L200" s="75" t="s">
        <v>552</v>
      </c>
      <c r="M200" s="75">
        <v>6</v>
      </c>
      <c r="N200" s="75">
        <v>6</v>
      </c>
      <c r="O200" s="75" t="s">
        <v>551</v>
      </c>
      <c r="P200" s="75" t="s">
        <v>645</v>
      </c>
      <c r="Q200" s="14"/>
      <c r="R200" s="14"/>
      <c r="S200" s="54"/>
      <c r="T200" s="14" t="s">
        <v>552</v>
      </c>
      <c r="U200" s="14">
        <v>6</v>
      </c>
      <c r="V200" s="14" t="s">
        <v>552</v>
      </c>
      <c r="W200" s="14">
        <v>6</v>
      </c>
      <c r="X200" s="14" t="s">
        <v>552</v>
      </c>
    </row>
    <row r="201" spans="1:24" x14ac:dyDescent="0.3">
      <c r="A201" s="72" t="s">
        <v>28</v>
      </c>
      <c r="B201" s="138">
        <f>SUM(D201:U201)+9</f>
        <v>22</v>
      </c>
      <c r="C201" s="25">
        <f>B201</f>
        <v>22</v>
      </c>
      <c r="D201" s="14">
        <v>1</v>
      </c>
      <c r="E201" s="14">
        <v>1</v>
      </c>
      <c r="F201" s="14">
        <v>1</v>
      </c>
      <c r="G201" s="14">
        <v>1</v>
      </c>
      <c r="H201" s="54"/>
      <c r="I201" s="75">
        <v>1</v>
      </c>
      <c r="J201" s="75">
        <v>1</v>
      </c>
      <c r="K201" s="75">
        <v>1</v>
      </c>
      <c r="L201" s="75">
        <v>1</v>
      </c>
      <c r="M201" s="75">
        <v>1</v>
      </c>
      <c r="N201" s="75">
        <v>1</v>
      </c>
      <c r="O201" s="75"/>
      <c r="P201" s="75">
        <v>1</v>
      </c>
      <c r="Q201" s="14"/>
      <c r="R201" s="14"/>
      <c r="S201" s="54"/>
      <c r="T201" s="14">
        <v>1</v>
      </c>
      <c r="U201" s="14">
        <v>1</v>
      </c>
      <c r="V201" s="14">
        <v>1</v>
      </c>
      <c r="W201" s="14">
        <v>1</v>
      </c>
      <c r="X201" s="14">
        <v>1</v>
      </c>
    </row>
    <row r="202" spans="1:24" x14ac:dyDescent="0.3">
      <c r="A202" s="72" t="s">
        <v>29</v>
      </c>
      <c r="B202" s="138">
        <f>SUM(D202:U202)+35</f>
        <v>36</v>
      </c>
      <c r="C202" s="25">
        <f t="shared" ref="C202:C205" si="19">B202</f>
        <v>36</v>
      </c>
      <c r="D202" s="14"/>
      <c r="E202" s="14"/>
      <c r="F202" s="14"/>
      <c r="G202" s="14"/>
      <c r="H202" s="54"/>
      <c r="I202" s="75"/>
      <c r="J202" s="75"/>
      <c r="K202" s="75"/>
      <c r="L202" s="75"/>
      <c r="M202" s="75"/>
      <c r="N202" s="75"/>
      <c r="O202" s="75">
        <v>1</v>
      </c>
      <c r="P202" s="75"/>
      <c r="Q202" s="14"/>
      <c r="R202" s="14"/>
      <c r="S202" s="54"/>
      <c r="T202" s="14"/>
      <c r="U202" s="14"/>
      <c r="V202" s="14"/>
      <c r="W202" s="14"/>
      <c r="X202" s="14"/>
    </row>
    <row r="203" spans="1:24" x14ac:dyDescent="0.3">
      <c r="A203" s="72" t="s">
        <v>30</v>
      </c>
      <c r="B203" s="138">
        <f>B201+B202</f>
        <v>58</v>
      </c>
      <c r="C203" s="25">
        <f t="shared" si="19"/>
        <v>58</v>
      </c>
      <c r="D203" s="14"/>
      <c r="E203" s="14"/>
      <c r="F203" s="14"/>
      <c r="G203" s="14"/>
      <c r="H203" s="54"/>
      <c r="I203" s="75"/>
      <c r="J203" s="75"/>
      <c r="K203" s="75"/>
      <c r="L203" s="75"/>
      <c r="M203" s="75"/>
      <c r="N203" s="75"/>
      <c r="O203" s="75"/>
      <c r="P203" s="75"/>
      <c r="Q203" s="14"/>
      <c r="R203" s="14"/>
      <c r="S203" s="54"/>
      <c r="T203" s="14"/>
      <c r="U203" s="14"/>
      <c r="V203" s="14"/>
      <c r="W203" s="14"/>
      <c r="X203" s="14"/>
    </row>
    <row r="204" spans="1:24" x14ac:dyDescent="0.3">
      <c r="A204" s="72" t="s">
        <v>31</v>
      </c>
      <c r="B204" s="138">
        <f>SUM(D204:U204)+3</f>
        <v>4</v>
      </c>
      <c r="C204" s="25">
        <f t="shared" si="19"/>
        <v>4</v>
      </c>
      <c r="D204" s="14"/>
      <c r="E204" s="14"/>
      <c r="F204" s="14"/>
      <c r="G204" s="14"/>
      <c r="H204" s="54"/>
      <c r="I204" s="75"/>
      <c r="J204" s="75"/>
      <c r="K204" s="75"/>
      <c r="L204" s="75"/>
      <c r="M204" s="75"/>
      <c r="N204" s="75"/>
      <c r="O204" s="75"/>
      <c r="P204" s="75"/>
      <c r="Q204" s="14"/>
      <c r="R204" s="14"/>
      <c r="S204" s="54"/>
      <c r="T204" s="14"/>
      <c r="U204" s="14">
        <v>1</v>
      </c>
      <c r="V204" s="14"/>
      <c r="W204" s="14"/>
      <c r="X204" s="14"/>
    </row>
    <row r="205" spans="1:24" ht="17" thickBot="1" x14ac:dyDescent="0.35">
      <c r="A205" s="76" t="s">
        <v>32</v>
      </c>
      <c r="B205" s="138">
        <f>SUM(D205:U205)+15</f>
        <v>20</v>
      </c>
      <c r="C205" s="16">
        <f t="shared" si="19"/>
        <v>20</v>
      </c>
      <c r="D205" s="19"/>
      <c r="E205" s="19"/>
      <c r="F205" s="19"/>
      <c r="G205" s="19"/>
      <c r="H205" s="79"/>
      <c r="I205" s="78"/>
      <c r="J205" s="78"/>
      <c r="K205" s="78"/>
      <c r="L205" s="78"/>
      <c r="M205" s="78"/>
      <c r="N205" s="78"/>
      <c r="O205" s="78"/>
      <c r="P205" s="78"/>
      <c r="Q205" s="19"/>
      <c r="R205" s="19"/>
      <c r="S205" s="79"/>
      <c r="T205" s="19"/>
      <c r="U205" s="19">
        <v>5</v>
      </c>
      <c r="V205" s="19"/>
      <c r="W205" s="19"/>
      <c r="X205" s="19"/>
    </row>
    <row r="206" spans="1:24" ht="21.1" x14ac:dyDescent="0.35">
      <c r="A206" s="66" t="s">
        <v>680</v>
      </c>
      <c r="B206" s="138"/>
      <c r="C206" s="27"/>
      <c r="D206" s="14"/>
      <c r="E206" s="14"/>
      <c r="F206" s="14"/>
      <c r="G206" s="14"/>
      <c r="H206" s="54"/>
      <c r="I206" s="75" t="s">
        <v>556</v>
      </c>
      <c r="J206" s="75"/>
      <c r="K206" s="75"/>
      <c r="L206" s="75" t="s">
        <v>551</v>
      </c>
      <c r="M206" s="75" t="s">
        <v>621</v>
      </c>
      <c r="N206" s="75"/>
      <c r="O206" s="75"/>
      <c r="P206" s="75"/>
      <c r="Q206" s="14"/>
      <c r="R206" s="14">
        <v>8</v>
      </c>
      <c r="S206" s="54"/>
      <c r="T206" s="14" t="s">
        <v>551</v>
      </c>
      <c r="U206" s="14"/>
      <c r="V206" s="14"/>
      <c r="W206" s="14"/>
      <c r="X206" s="14"/>
    </row>
    <row r="207" spans="1:24" x14ac:dyDescent="0.3">
      <c r="A207" s="72" t="s">
        <v>28</v>
      </c>
      <c r="B207" s="138">
        <f>SUM(D207:U207)</f>
        <v>1</v>
      </c>
      <c r="C207" s="25">
        <f>B207+3</f>
        <v>4</v>
      </c>
      <c r="D207" s="14"/>
      <c r="E207" s="14"/>
      <c r="F207" s="14"/>
      <c r="G207" s="14"/>
      <c r="H207" s="54"/>
      <c r="I207" s="75"/>
      <c r="J207" s="75"/>
      <c r="K207" s="75"/>
      <c r="L207" s="75"/>
      <c r="M207" s="75"/>
      <c r="N207" s="75"/>
      <c r="O207" s="75"/>
      <c r="P207" s="75"/>
      <c r="Q207" s="14"/>
      <c r="R207" s="14">
        <v>1</v>
      </c>
      <c r="S207" s="54"/>
      <c r="T207" s="14"/>
      <c r="U207" s="14"/>
      <c r="V207" s="14"/>
      <c r="W207" s="14"/>
      <c r="X207" s="14"/>
    </row>
    <row r="208" spans="1:24" x14ac:dyDescent="0.3">
      <c r="A208" s="72" t="s">
        <v>29</v>
      </c>
      <c r="B208" s="138">
        <f>SUM(D208:U208)</f>
        <v>3</v>
      </c>
      <c r="C208" s="25">
        <f>B208+4</f>
        <v>7</v>
      </c>
      <c r="D208" s="14"/>
      <c r="E208" s="14"/>
      <c r="F208" s="14"/>
      <c r="G208" s="14"/>
      <c r="H208" s="54"/>
      <c r="I208" s="75">
        <v>1</v>
      </c>
      <c r="J208" s="75"/>
      <c r="K208" s="75"/>
      <c r="L208" s="75">
        <v>1</v>
      </c>
      <c r="M208" s="75"/>
      <c r="N208" s="75"/>
      <c r="O208" s="75"/>
      <c r="P208" s="75"/>
      <c r="Q208" s="14"/>
      <c r="R208" s="14"/>
      <c r="S208" s="54"/>
      <c r="T208" s="14">
        <v>1</v>
      </c>
      <c r="U208" s="14"/>
      <c r="V208" s="14"/>
      <c r="W208" s="14"/>
      <c r="X208" s="14"/>
    </row>
    <row r="209" spans="1:24" x14ac:dyDescent="0.3">
      <c r="A209" s="72" t="s">
        <v>30</v>
      </c>
      <c r="B209" s="138">
        <f>B207+B208</f>
        <v>4</v>
      </c>
      <c r="C209" s="25">
        <f>C207+C208</f>
        <v>11</v>
      </c>
      <c r="D209" s="14"/>
      <c r="E209" s="14"/>
      <c r="F209" s="14"/>
      <c r="G209" s="14"/>
      <c r="H209" s="54"/>
      <c r="I209" s="75"/>
      <c r="J209" s="75"/>
      <c r="K209" s="75"/>
      <c r="L209" s="75"/>
      <c r="M209" s="75"/>
      <c r="N209" s="75"/>
      <c r="O209" s="75"/>
      <c r="P209" s="75"/>
      <c r="Q209" s="14"/>
      <c r="R209" s="14"/>
      <c r="S209" s="54"/>
      <c r="T209" s="14"/>
      <c r="U209" s="14"/>
      <c r="V209" s="14"/>
      <c r="W209" s="14"/>
      <c r="X209" s="14"/>
    </row>
    <row r="210" spans="1:24" x14ac:dyDescent="0.3">
      <c r="A210" s="72" t="s">
        <v>31</v>
      </c>
      <c r="B210" s="138">
        <f>SUM(D210:U210)</f>
        <v>0</v>
      </c>
      <c r="C210" s="25">
        <f t="shared" ref="C210:C211" si="20">B210</f>
        <v>0</v>
      </c>
      <c r="D210" s="14"/>
      <c r="E210" s="14"/>
      <c r="F210" s="14"/>
      <c r="G210" s="14"/>
      <c r="H210" s="54"/>
      <c r="I210" s="75"/>
      <c r="J210" s="75"/>
      <c r="K210" s="75"/>
      <c r="L210" s="75"/>
      <c r="M210" s="75"/>
      <c r="N210" s="75"/>
      <c r="O210" s="75"/>
      <c r="P210" s="75"/>
      <c r="Q210" s="14"/>
      <c r="R210" s="14"/>
      <c r="S210" s="54"/>
      <c r="T210" s="14"/>
      <c r="U210" s="14"/>
      <c r="V210" s="14"/>
      <c r="W210" s="14"/>
      <c r="X210" s="14"/>
    </row>
    <row r="211" spans="1:24" ht="17" thickBot="1" x14ac:dyDescent="0.35">
      <c r="A211" s="76" t="s">
        <v>32</v>
      </c>
      <c r="B211" s="138">
        <f>SUM(D211:U211)</f>
        <v>0</v>
      </c>
      <c r="C211" s="16">
        <f t="shared" si="20"/>
        <v>0</v>
      </c>
      <c r="D211" s="19"/>
      <c r="E211" s="19"/>
      <c r="F211" s="19"/>
      <c r="G211" s="19"/>
      <c r="H211" s="79"/>
      <c r="I211" s="78"/>
      <c r="J211" s="78"/>
      <c r="K211" s="78"/>
      <c r="L211" s="78"/>
      <c r="M211" s="78"/>
      <c r="N211" s="78"/>
      <c r="O211" s="78"/>
      <c r="P211" s="78"/>
      <c r="Q211" s="19"/>
      <c r="R211" s="19"/>
      <c r="S211" s="79"/>
      <c r="T211" s="19"/>
      <c r="U211" s="19"/>
      <c r="V211" s="19"/>
      <c r="W211" s="19"/>
      <c r="X211" s="19"/>
    </row>
    <row r="212" spans="1:24" ht="21.1" x14ac:dyDescent="0.35">
      <c r="A212" s="66" t="s">
        <v>142</v>
      </c>
      <c r="B212" s="138"/>
      <c r="C212" s="27"/>
      <c r="D212" s="14" t="s">
        <v>592</v>
      </c>
      <c r="E212" s="14" t="s">
        <v>551</v>
      </c>
      <c r="F212" s="14" t="s">
        <v>551</v>
      </c>
      <c r="G212" s="14" t="s">
        <v>551</v>
      </c>
      <c r="H212" s="54"/>
      <c r="I212" s="75" t="s">
        <v>592</v>
      </c>
      <c r="J212" s="75" t="s">
        <v>551</v>
      </c>
      <c r="K212" s="75"/>
      <c r="L212" s="75"/>
      <c r="M212" s="75"/>
      <c r="N212" s="75"/>
      <c r="O212" s="75"/>
      <c r="P212" s="75"/>
      <c r="Q212" s="14"/>
      <c r="R212" s="14"/>
      <c r="S212" s="54"/>
      <c r="T212" s="14"/>
      <c r="U212" s="14"/>
      <c r="V212" s="14"/>
      <c r="W212" s="14"/>
      <c r="X212" s="14"/>
    </row>
    <row r="213" spans="1:24" x14ac:dyDescent="0.3">
      <c r="A213" s="72" t="s">
        <v>28</v>
      </c>
      <c r="B213" s="138">
        <f>SUM(D213:U213)+15</f>
        <v>17</v>
      </c>
      <c r="C213" s="25">
        <f>B213+3</f>
        <v>20</v>
      </c>
      <c r="D213" s="14">
        <v>1</v>
      </c>
      <c r="E213" s="14"/>
      <c r="F213" s="14"/>
      <c r="G213" s="14"/>
      <c r="H213" s="54"/>
      <c r="I213" s="75">
        <v>1</v>
      </c>
      <c r="J213" s="75"/>
      <c r="K213" s="75"/>
      <c r="L213" s="75"/>
      <c r="M213" s="75"/>
      <c r="N213" s="75"/>
      <c r="O213" s="75"/>
      <c r="P213" s="75"/>
      <c r="Q213" s="14"/>
      <c r="R213" s="14"/>
      <c r="S213" s="54"/>
      <c r="T213" s="14"/>
      <c r="U213" s="14"/>
      <c r="V213" s="14"/>
      <c r="W213" s="14"/>
      <c r="X213" s="14"/>
    </row>
    <row r="214" spans="1:24" x14ac:dyDescent="0.3">
      <c r="A214" s="72" t="s">
        <v>29</v>
      </c>
      <c r="B214" s="138">
        <f>SUM(D214:U214)+2</f>
        <v>6</v>
      </c>
      <c r="C214" s="25">
        <f>B214</f>
        <v>6</v>
      </c>
      <c r="D214" s="14"/>
      <c r="E214" s="14">
        <v>1</v>
      </c>
      <c r="F214" s="14">
        <v>1</v>
      </c>
      <c r="G214" s="14">
        <v>1</v>
      </c>
      <c r="H214" s="54"/>
      <c r="I214" s="75"/>
      <c r="J214" s="75">
        <v>1</v>
      </c>
      <c r="K214" s="75"/>
      <c r="L214" s="75"/>
      <c r="M214" s="75"/>
      <c r="N214" s="75"/>
      <c r="O214" s="75"/>
      <c r="P214" s="75"/>
      <c r="Q214" s="14"/>
      <c r="R214" s="14"/>
      <c r="S214" s="54"/>
      <c r="T214" s="14"/>
      <c r="U214" s="14"/>
      <c r="V214" s="14"/>
      <c r="W214" s="14"/>
      <c r="X214" s="14"/>
    </row>
    <row r="215" spans="1:24" x14ac:dyDescent="0.3">
      <c r="A215" s="72" t="s">
        <v>30</v>
      </c>
      <c r="B215" s="138">
        <f>B213+B214</f>
        <v>23</v>
      </c>
      <c r="C215" s="25">
        <f>C213+C214</f>
        <v>26</v>
      </c>
      <c r="D215" s="14"/>
      <c r="E215" s="14"/>
      <c r="F215" s="14"/>
      <c r="G215" s="14"/>
      <c r="H215" s="54"/>
      <c r="I215" s="75"/>
      <c r="J215" s="75"/>
      <c r="K215" s="75"/>
      <c r="L215" s="75"/>
      <c r="M215" s="75"/>
      <c r="N215" s="75"/>
      <c r="O215" s="75"/>
      <c r="P215" s="75"/>
      <c r="Q215" s="14"/>
      <c r="R215" s="14"/>
      <c r="S215" s="54"/>
      <c r="T215" s="14"/>
      <c r="U215" s="14"/>
      <c r="V215" s="14"/>
      <c r="W215" s="14"/>
      <c r="X215" s="14"/>
    </row>
    <row r="216" spans="1:24" x14ac:dyDescent="0.3">
      <c r="A216" s="72" t="s">
        <v>31</v>
      </c>
      <c r="B216" s="138">
        <f>SUM(D216:U216)+6</f>
        <v>7</v>
      </c>
      <c r="C216" s="25">
        <f>B216</f>
        <v>7</v>
      </c>
      <c r="D216" s="14"/>
      <c r="E216" s="14"/>
      <c r="F216" s="14"/>
      <c r="G216" s="14"/>
      <c r="H216" s="54"/>
      <c r="I216" s="75">
        <v>1</v>
      </c>
      <c r="J216" s="75"/>
      <c r="K216" s="75"/>
      <c r="L216" s="75"/>
      <c r="M216" s="75"/>
      <c r="N216" s="75"/>
      <c r="O216" s="75"/>
      <c r="P216" s="75"/>
      <c r="Q216" s="14"/>
      <c r="R216" s="14"/>
      <c r="S216" s="54"/>
      <c r="T216" s="14"/>
      <c r="U216" s="14"/>
      <c r="V216" s="14"/>
      <c r="W216" s="14"/>
      <c r="X216" s="14"/>
    </row>
    <row r="217" spans="1:24" ht="17" thickBot="1" x14ac:dyDescent="0.35">
      <c r="A217" s="76" t="s">
        <v>32</v>
      </c>
      <c r="B217" s="138">
        <f>SUM(D217:U217)+30</f>
        <v>35</v>
      </c>
      <c r="C217" s="26">
        <f>B217</f>
        <v>35</v>
      </c>
      <c r="D217" s="19"/>
      <c r="E217" s="19"/>
      <c r="F217" s="19"/>
      <c r="G217" s="19"/>
      <c r="H217" s="79"/>
      <c r="I217" s="78">
        <v>5</v>
      </c>
      <c r="J217" s="78"/>
      <c r="K217" s="78"/>
      <c r="L217" s="78"/>
      <c r="M217" s="78"/>
      <c r="N217" s="78"/>
      <c r="O217" s="78"/>
      <c r="P217" s="78"/>
      <c r="Q217" s="19"/>
      <c r="R217" s="19"/>
      <c r="S217" s="79"/>
      <c r="T217" s="19"/>
      <c r="U217" s="19"/>
      <c r="V217" s="19"/>
      <c r="W217" s="19"/>
      <c r="X217" s="19"/>
    </row>
    <row r="218" spans="1:24" ht="21.1" x14ac:dyDescent="0.35">
      <c r="A218" s="66" t="s">
        <v>143</v>
      </c>
      <c r="B218" s="138"/>
      <c r="C218" s="27"/>
      <c r="D218" s="14">
        <v>7</v>
      </c>
      <c r="E218" s="14" t="s">
        <v>547</v>
      </c>
      <c r="F218" s="14" t="s">
        <v>547</v>
      </c>
      <c r="G218" s="14" t="s">
        <v>547</v>
      </c>
      <c r="H218" s="54"/>
      <c r="I218" s="75" t="s">
        <v>551</v>
      </c>
      <c r="J218" s="75">
        <v>7</v>
      </c>
      <c r="K218" s="75">
        <v>7</v>
      </c>
      <c r="L218" s="75" t="s">
        <v>547</v>
      </c>
      <c r="M218" s="75"/>
      <c r="N218" s="75" t="s">
        <v>551</v>
      </c>
      <c r="O218" s="75">
        <v>6</v>
      </c>
      <c r="P218" s="75">
        <v>8</v>
      </c>
      <c r="Q218" s="14" t="s">
        <v>552</v>
      </c>
      <c r="R218" s="14"/>
      <c r="S218" s="54"/>
      <c r="T218" s="14">
        <v>8</v>
      </c>
      <c r="U218" s="14" t="s">
        <v>592</v>
      </c>
      <c r="V218" s="14" t="s">
        <v>593</v>
      </c>
      <c r="W218" s="14" t="s">
        <v>593</v>
      </c>
      <c r="X218" s="14">
        <v>8</v>
      </c>
    </row>
    <row r="219" spans="1:24" x14ac:dyDescent="0.3">
      <c r="A219" s="72" t="s">
        <v>28</v>
      </c>
      <c r="B219" s="138">
        <f>SUM(D219:U219)+31</f>
        <v>43</v>
      </c>
      <c r="C219" s="25">
        <f>B219+17</f>
        <v>60</v>
      </c>
      <c r="D219" s="14">
        <v>1</v>
      </c>
      <c r="E219" s="14">
        <v>1</v>
      </c>
      <c r="F219" s="14">
        <v>1</v>
      </c>
      <c r="G219" s="14">
        <v>1</v>
      </c>
      <c r="H219" s="54"/>
      <c r="I219" s="75"/>
      <c r="J219" s="75">
        <v>1</v>
      </c>
      <c r="K219" s="75">
        <v>1</v>
      </c>
      <c r="L219" s="75">
        <v>1</v>
      </c>
      <c r="M219" s="75"/>
      <c r="N219" s="75"/>
      <c r="O219" s="75">
        <v>1</v>
      </c>
      <c r="P219" s="75">
        <v>1</v>
      </c>
      <c r="Q219" s="14">
        <v>1</v>
      </c>
      <c r="R219" s="14"/>
      <c r="S219" s="54"/>
      <c r="T219" s="14">
        <v>1</v>
      </c>
      <c r="U219" s="14">
        <v>1</v>
      </c>
      <c r="V219" s="14">
        <v>1</v>
      </c>
      <c r="W219" s="14">
        <v>1</v>
      </c>
      <c r="X219" s="14">
        <v>1</v>
      </c>
    </row>
    <row r="220" spans="1:24" x14ac:dyDescent="0.3">
      <c r="A220" s="72" t="s">
        <v>29</v>
      </c>
      <c r="B220" s="138">
        <f>SUM(D220:U220)+3</f>
        <v>5</v>
      </c>
      <c r="C220" s="25">
        <f>B220+2</f>
        <v>7</v>
      </c>
      <c r="D220" s="14"/>
      <c r="E220" s="14"/>
      <c r="F220" s="14"/>
      <c r="G220" s="14"/>
      <c r="H220" s="54"/>
      <c r="I220" s="75">
        <v>1</v>
      </c>
      <c r="J220" s="75"/>
      <c r="K220" s="75"/>
      <c r="L220" s="75"/>
      <c r="M220" s="75"/>
      <c r="N220" s="75">
        <v>1</v>
      </c>
      <c r="O220" s="75"/>
      <c r="P220" s="75"/>
      <c r="Q220" s="14"/>
      <c r="R220" s="14"/>
      <c r="S220" s="54"/>
      <c r="T220" s="14"/>
      <c r="U220" s="14"/>
      <c r="V220" s="14"/>
      <c r="W220" s="14"/>
      <c r="X220" s="14"/>
    </row>
    <row r="221" spans="1:24" x14ac:dyDescent="0.3">
      <c r="A221" s="72" t="s">
        <v>30</v>
      </c>
      <c r="B221" s="138">
        <f>B219+B220</f>
        <v>48</v>
      </c>
      <c r="C221" s="25">
        <f>C219+C220</f>
        <v>67</v>
      </c>
      <c r="D221" s="14"/>
      <c r="E221" s="14"/>
      <c r="F221" s="14"/>
      <c r="G221" s="14"/>
      <c r="H221" s="54"/>
      <c r="I221" s="75"/>
      <c r="J221" s="75"/>
      <c r="K221" s="75"/>
      <c r="L221" s="75"/>
      <c r="M221" s="75"/>
      <c r="N221" s="75"/>
      <c r="O221" s="75"/>
      <c r="P221" s="75"/>
      <c r="Q221" s="14"/>
      <c r="R221" s="14"/>
      <c r="S221" s="54"/>
      <c r="T221" s="14"/>
      <c r="U221" s="14"/>
      <c r="V221" s="14"/>
      <c r="W221" s="14"/>
      <c r="X221" s="14"/>
    </row>
    <row r="222" spans="1:24" x14ac:dyDescent="0.3">
      <c r="A222" s="72" t="s">
        <v>31</v>
      </c>
      <c r="B222" s="138">
        <f>SUM(D222:U222)+1</f>
        <v>1</v>
      </c>
      <c r="C222" s="25">
        <f>B222+2</f>
        <v>3</v>
      </c>
      <c r="D222" s="14"/>
      <c r="E222" s="14"/>
      <c r="F222" s="14"/>
      <c r="G222" s="14"/>
      <c r="H222" s="54"/>
      <c r="I222" s="75"/>
      <c r="J222" s="75"/>
      <c r="K222" s="75"/>
      <c r="L222" s="75"/>
      <c r="M222" s="75"/>
      <c r="N222" s="75"/>
      <c r="O222" s="75"/>
      <c r="P222" s="75"/>
      <c r="Q222" s="14"/>
      <c r="R222" s="14"/>
      <c r="S222" s="54"/>
      <c r="T222" s="14"/>
      <c r="U222" s="14"/>
      <c r="V222" s="14"/>
      <c r="W222" s="14"/>
      <c r="X222" s="14"/>
    </row>
    <row r="223" spans="1:24" ht="17" thickBot="1" x14ac:dyDescent="0.35">
      <c r="A223" s="76" t="s">
        <v>32</v>
      </c>
      <c r="B223" s="138">
        <f>SUM(D223:U223)+5</f>
        <v>5</v>
      </c>
      <c r="C223" s="26">
        <f>B223+10</f>
        <v>15</v>
      </c>
      <c r="D223" s="19"/>
      <c r="E223" s="19"/>
      <c r="F223" s="19"/>
      <c r="G223" s="19"/>
      <c r="H223" s="79"/>
      <c r="I223" s="78"/>
      <c r="J223" s="78"/>
      <c r="K223" s="78"/>
      <c r="L223" s="78"/>
      <c r="M223" s="78"/>
      <c r="N223" s="78"/>
      <c r="O223" s="78"/>
      <c r="P223" s="78"/>
      <c r="Q223" s="19"/>
      <c r="R223" s="19"/>
      <c r="S223" s="79"/>
      <c r="T223" s="19"/>
      <c r="U223" s="19"/>
      <c r="V223" s="19"/>
      <c r="W223" s="19"/>
      <c r="X223" s="19"/>
    </row>
    <row r="224" spans="1:24" ht="21.1" x14ac:dyDescent="0.35">
      <c r="A224" s="66" t="s">
        <v>598</v>
      </c>
      <c r="B224" s="138"/>
      <c r="C224" s="27"/>
      <c r="D224" s="14" t="s">
        <v>551</v>
      </c>
      <c r="E224" s="14">
        <v>8</v>
      </c>
      <c r="F224" s="14">
        <v>8</v>
      </c>
      <c r="G224" s="14">
        <v>8</v>
      </c>
      <c r="H224" s="54"/>
      <c r="I224" s="75"/>
      <c r="J224" s="75" t="s">
        <v>592</v>
      </c>
      <c r="K224" s="75">
        <v>8</v>
      </c>
      <c r="L224" s="75">
        <v>8</v>
      </c>
      <c r="M224" s="75">
        <v>8</v>
      </c>
      <c r="N224" s="75">
        <v>8</v>
      </c>
      <c r="O224" s="75" t="s">
        <v>592</v>
      </c>
      <c r="P224" s="75"/>
      <c r="Q224" s="14" t="s">
        <v>592</v>
      </c>
      <c r="R224" s="14"/>
      <c r="S224" s="54"/>
      <c r="T224" s="14"/>
      <c r="U224" s="14"/>
      <c r="V224" s="14"/>
      <c r="W224" s="14"/>
      <c r="X224" s="14"/>
    </row>
    <row r="225" spans="1:24" x14ac:dyDescent="0.3">
      <c r="A225" s="72" t="s">
        <v>28</v>
      </c>
      <c r="B225" s="138">
        <f>SUM(D225:U225)</f>
        <v>10</v>
      </c>
      <c r="C225" s="25">
        <f>B225+10</f>
        <v>20</v>
      </c>
      <c r="D225" s="14"/>
      <c r="E225" s="14">
        <v>1</v>
      </c>
      <c r="F225" s="14">
        <v>1</v>
      </c>
      <c r="G225" s="14">
        <v>1</v>
      </c>
      <c r="H225" s="54"/>
      <c r="I225" s="75"/>
      <c r="J225" s="75">
        <v>1</v>
      </c>
      <c r="K225" s="75">
        <v>1</v>
      </c>
      <c r="L225" s="75">
        <v>1</v>
      </c>
      <c r="M225" s="75">
        <v>1</v>
      </c>
      <c r="N225" s="75">
        <v>1</v>
      </c>
      <c r="O225" s="75">
        <v>1</v>
      </c>
      <c r="P225" s="75"/>
      <c r="Q225" s="14">
        <v>1</v>
      </c>
      <c r="R225" s="14"/>
      <c r="S225" s="54"/>
      <c r="T225" s="14"/>
      <c r="U225" s="14"/>
      <c r="V225" s="14"/>
      <c r="W225" s="14"/>
      <c r="X225" s="14"/>
    </row>
    <row r="226" spans="1:24" x14ac:dyDescent="0.3">
      <c r="A226" s="72" t="s">
        <v>29</v>
      </c>
      <c r="B226" s="138">
        <f>SUM(D226:U226)</f>
        <v>1</v>
      </c>
      <c r="C226" s="25">
        <f t="shared" ref="C226" si="21">B226</f>
        <v>1</v>
      </c>
      <c r="D226" s="14">
        <v>1</v>
      </c>
      <c r="E226" s="14"/>
      <c r="F226" s="14"/>
      <c r="G226" s="14"/>
      <c r="H226" s="54"/>
      <c r="I226" s="75"/>
      <c r="J226" s="75"/>
      <c r="K226" s="75"/>
      <c r="L226" s="75"/>
      <c r="M226" s="75"/>
      <c r="N226" s="75"/>
      <c r="O226" s="75"/>
      <c r="P226" s="75"/>
      <c r="Q226" s="14"/>
      <c r="R226" s="14"/>
      <c r="S226" s="54"/>
      <c r="T226" s="14"/>
      <c r="U226" s="14"/>
      <c r="V226" s="14"/>
      <c r="W226" s="14"/>
      <c r="X226" s="14"/>
    </row>
    <row r="227" spans="1:24" x14ac:dyDescent="0.3">
      <c r="A227" s="72" t="s">
        <v>30</v>
      </c>
      <c r="B227" s="138">
        <f>B225+B226</f>
        <v>11</v>
      </c>
      <c r="C227" s="25">
        <f>C225+C226</f>
        <v>21</v>
      </c>
      <c r="D227" s="14"/>
      <c r="E227" s="14"/>
      <c r="F227" s="14"/>
      <c r="G227" s="14"/>
      <c r="H227" s="54"/>
      <c r="I227" s="75"/>
      <c r="J227" s="75"/>
      <c r="K227" s="75"/>
      <c r="L227" s="75"/>
      <c r="M227" s="75"/>
      <c r="N227" s="75"/>
      <c r="O227" s="75"/>
      <c r="P227" s="75"/>
      <c r="Q227" s="14"/>
      <c r="R227" s="14"/>
      <c r="S227" s="54"/>
      <c r="T227" s="14"/>
      <c r="U227" s="14"/>
      <c r="V227" s="14"/>
      <c r="W227" s="14"/>
      <c r="X227" s="14"/>
    </row>
    <row r="228" spans="1:24" x14ac:dyDescent="0.3">
      <c r="A228" s="72" t="s">
        <v>31</v>
      </c>
      <c r="B228" s="138">
        <f>SUM(D228:U228)</f>
        <v>3</v>
      </c>
      <c r="C228" s="25">
        <f>B228+6</f>
        <v>9</v>
      </c>
      <c r="D228" s="14">
        <v>1</v>
      </c>
      <c r="E228" s="14">
        <v>1</v>
      </c>
      <c r="F228" s="14"/>
      <c r="G228" s="14"/>
      <c r="H228" s="54"/>
      <c r="I228" s="75"/>
      <c r="J228" s="75"/>
      <c r="K228" s="75"/>
      <c r="L228" s="75"/>
      <c r="M228" s="75">
        <v>1</v>
      </c>
      <c r="N228" s="75"/>
      <c r="O228" s="75"/>
      <c r="P228" s="75"/>
      <c r="Q228" s="14"/>
      <c r="R228" s="14"/>
      <c r="S228" s="54"/>
      <c r="T228" s="14"/>
      <c r="U228" s="14"/>
      <c r="V228" s="14"/>
      <c r="W228" s="14"/>
      <c r="X228" s="14"/>
    </row>
    <row r="229" spans="1:24" ht="17" thickBot="1" x14ac:dyDescent="0.35">
      <c r="A229" s="76" t="s">
        <v>32</v>
      </c>
      <c r="B229" s="138">
        <f>SUM(D229:U229)</f>
        <v>15</v>
      </c>
      <c r="C229" s="16">
        <f>B229+32</f>
        <v>47</v>
      </c>
      <c r="D229" s="19">
        <v>5</v>
      </c>
      <c r="E229" s="19">
        <v>5</v>
      </c>
      <c r="F229" s="19"/>
      <c r="G229" s="19"/>
      <c r="H229" s="79"/>
      <c r="I229" s="78"/>
      <c r="J229" s="78"/>
      <c r="K229" s="78"/>
      <c r="L229" s="78"/>
      <c r="M229" s="78">
        <v>5</v>
      </c>
      <c r="N229" s="78"/>
      <c r="O229" s="78"/>
      <c r="P229" s="78"/>
      <c r="Q229" s="19"/>
      <c r="R229" s="19"/>
      <c r="S229" s="79"/>
      <c r="T229" s="19"/>
      <c r="U229" s="19"/>
      <c r="V229" s="19"/>
      <c r="W229" s="19"/>
      <c r="X229" s="19"/>
    </row>
    <row r="230" spans="1:24" ht="21.1" x14ac:dyDescent="0.35">
      <c r="A230" s="48" t="s">
        <v>75</v>
      </c>
      <c r="B230" s="138"/>
      <c r="C230" s="27"/>
      <c r="D230" s="14"/>
      <c r="E230" s="14"/>
      <c r="F230" s="14"/>
      <c r="G230" s="14"/>
      <c r="H230" s="54"/>
      <c r="I230" s="75"/>
      <c r="J230" s="75"/>
      <c r="K230" s="75"/>
      <c r="L230" s="75"/>
      <c r="M230" s="75"/>
      <c r="N230" s="75"/>
      <c r="O230" s="75"/>
      <c r="P230" s="75"/>
      <c r="Q230" s="14"/>
      <c r="R230" s="14"/>
      <c r="S230" s="54"/>
      <c r="T230" s="14"/>
      <c r="U230" s="14"/>
      <c r="V230" s="14"/>
      <c r="W230" s="14"/>
      <c r="X230" s="14"/>
    </row>
    <row r="231" spans="1:24" x14ac:dyDescent="0.3">
      <c r="A231" s="80" t="s">
        <v>31</v>
      </c>
      <c r="B231" s="138">
        <f>SUM(D231:U231)</f>
        <v>3</v>
      </c>
      <c r="C231" s="27"/>
      <c r="D231" s="14">
        <v>1</v>
      </c>
      <c r="E231" s="14">
        <v>1</v>
      </c>
      <c r="F231" s="14"/>
      <c r="G231" s="14"/>
      <c r="H231" s="54"/>
      <c r="I231" s="75"/>
      <c r="J231" s="75">
        <v>1</v>
      </c>
      <c r="K231" s="75"/>
      <c r="L231" s="75"/>
      <c r="M231" s="75"/>
      <c r="N231" s="75"/>
      <c r="O231" s="75"/>
      <c r="P231" s="75"/>
      <c r="Q231" s="14"/>
      <c r="R231" s="14"/>
      <c r="S231" s="54"/>
      <c r="T231" s="14"/>
      <c r="U231" s="14"/>
      <c r="V231" s="14"/>
      <c r="W231" s="14"/>
      <c r="X231" s="14"/>
    </row>
    <row r="232" spans="1:24" ht="17" thickBot="1" x14ac:dyDescent="0.35">
      <c r="A232" s="82" t="s">
        <v>32</v>
      </c>
      <c r="B232" s="138">
        <f>SUM(D232:U232)</f>
        <v>21</v>
      </c>
      <c r="C232" s="63"/>
      <c r="D232" s="32">
        <v>7</v>
      </c>
      <c r="E232" s="142">
        <v>7</v>
      </c>
      <c r="F232" s="142"/>
      <c r="G232" s="142"/>
      <c r="H232" s="86"/>
      <c r="I232" s="85"/>
      <c r="J232" s="85">
        <v>7</v>
      </c>
      <c r="K232" s="85"/>
      <c r="L232" s="85"/>
      <c r="M232" s="85"/>
      <c r="N232" s="85"/>
      <c r="O232" s="85"/>
      <c r="P232" s="85"/>
      <c r="Q232" s="142"/>
      <c r="R232" s="142"/>
      <c r="S232" s="86"/>
      <c r="T232" s="142"/>
      <c r="U232" s="142"/>
      <c r="V232" s="142"/>
      <c r="W232" s="142"/>
      <c r="X232" s="142"/>
    </row>
    <row r="233" spans="1:24" ht="23.8" x14ac:dyDescent="0.4">
      <c r="A233" s="87"/>
      <c r="B233" s="87"/>
      <c r="C233" s="35" t="s">
        <v>76</v>
      </c>
      <c r="D233" s="89"/>
      <c r="E233" s="89"/>
      <c r="F233" s="89"/>
      <c r="G233" s="89"/>
      <c r="H233" s="88"/>
      <c r="I233" s="89"/>
      <c r="J233" s="89"/>
      <c r="K233" s="89"/>
      <c r="L233" s="89"/>
      <c r="M233" s="91"/>
      <c r="N233" s="91"/>
      <c r="O233" s="89"/>
      <c r="P233" s="89"/>
      <c r="Q233" s="89"/>
      <c r="R233" s="89"/>
      <c r="S233" s="88"/>
      <c r="T233" s="89"/>
      <c r="U233" s="89"/>
      <c r="V233" s="89"/>
      <c r="W233" s="89"/>
      <c r="X233" s="89"/>
    </row>
    <row r="234" spans="1:24" x14ac:dyDescent="0.3">
      <c r="A234" s="87"/>
      <c r="B234" s="87"/>
      <c r="C234" s="38" t="s">
        <v>28</v>
      </c>
      <c r="D234" s="93">
        <f t="shared" ref="D234:P236" si="22">IF(SUMIF($A$4:$A$266,$C234,D$4:D$266)=0,"",SUMIF($A$4:$A$266,$C234,D$4:D$266))</f>
        <v>15</v>
      </c>
      <c r="E234" s="93">
        <f t="shared" si="22"/>
        <v>15</v>
      </c>
      <c r="F234" s="93">
        <f t="shared" si="22"/>
        <v>15</v>
      </c>
      <c r="G234" s="93">
        <f t="shared" si="22"/>
        <v>15</v>
      </c>
      <c r="H234" s="92" t="str">
        <f t="shared" si="22"/>
        <v/>
      </c>
      <c r="I234" s="93">
        <f t="shared" si="22"/>
        <v>15</v>
      </c>
      <c r="J234" s="93">
        <f t="shared" si="22"/>
        <v>15</v>
      </c>
      <c r="K234" s="93">
        <f t="shared" si="22"/>
        <v>15</v>
      </c>
      <c r="L234" s="93">
        <f t="shared" si="22"/>
        <v>15</v>
      </c>
      <c r="M234" s="93">
        <f t="shared" si="22"/>
        <v>15</v>
      </c>
      <c r="N234" s="93">
        <f t="shared" si="22"/>
        <v>15</v>
      </c>
      <c r="O234" s="93">
        <f t="shared" si="22"/>
        <v>15</v>
      </c>
      <c r="P234" s="93">
        <f t="shared" si="22"/>
        <v>15</v>
      </c>
      <c r="Q234" s="89">
        <f t="shared" ref="Q234:X236" si="23">IF(SUMIF($A$4:$A$266,$C234,Q$4:Q$266)=0,"",SUMIF($A$4:$A$266,$C234,Q$4:Q$266))</f>
        <v>15</v>
      </c>
      <c r="R234" s="89">
        <f t="shared" si="23"/>
        <v>15</v>
      </c>
      <c r="S234" s="88" t="str">
        <f t="shared" si="23"/>
        <v/>
      </c>
      <c r="T234" s="89">
        <f t="shared" si="23"/>
        <v>15</v>
      </c>
      <c r="U234" s="89">
        <f t="shared" si="23"/>
        <v>15</v>
      </c>
      <c r="V234" s="89">
        <f t="shared" si="23"/>
        <v>15</v>
      </c>
      <c r="W234" s="89">
        <f t="shared" si="23"/>
        <v>15</v>
      </c>
      <c r="X234" s="89">
        <f t="shared" si="23"/>
        <v>15</v>
      </c>
    </row>
    <row r="235" spans="1:24" x14ac:dyDescent="0.3">
      <c r="A235" s="87"/>
      <c r="B235" s="87"/>
      <c r="C235" s="38" t="s">
        <v>29</v>
      </c>
      <c r="D235" s="93">
        <f t="shared" si="22"/>
        <v>8</v>
      </c>
      <c r="E235" s="93">
        <f t="shared" si="22"/>
        <v>8</v>
      </c>
      <c r="F235" s="93">
        <f t="shared" si="22"/>
        <v>7</v>
      </c>
      <c r="G235" s="93">
        <f t="shared" si="22"/>
        <v>8</v>
      </c>
      <c r="H235" s="92" t="str">
        <f t="shared" si="22"/>
        <v/>
      </c>
      <c r="I235" s="93">
        <f t="shared" si="22"/>
        <v>8</v>
      </c>
      <c r="J235" s="93">
        <f t="shared" si="22"/>
        <v>8</v>
      </c>
      <c r="K235" s="93">
        <f t="shared" si="22"/>
        <v>8</v>
      </c>
      <c r="L235" s="93">
        <f t="shared" si="22"/>
        <v>8</v>
      </c>
      <c r="M235" s="93">
        <f t="shared" si="22"/>
        <v>5</v>
      </c>
      <c r="N235" s="93">
        <f t="shared" si="22"/>
        <v>8</v>
      </c>
      <c r="O235" s="93">
        <f t="shared" si="22"/>
        <v>8</v>
      </c>
      <c r="P235" s="93">
        <f t="shared" si="22"/>
        <v>8</v>
      </c>
      <c r="Q235" s="89">
        <f t="shared" si="23"/>
        <v>8</v>
      </c>
      <c r="R235" s="89">
        <f t="shared" si="23"/>
        <v>7</v>
      </c>
      <c r="S235" s="88" t="str">
        <f t="shared" si="23"/>
        <v/>
      </c>
      <c r="T235" s="89">
        <f t="shared" si="23"/>
        <v>8</v>
      </c>
      <c r="U235" s="89">
        <f t="shared" si="23"/>
        <v>8</v>
      </c>
      <c r="V235" s="89">
        <f t="shared" si="23"/>
        <v>7</v>
      </c>
      <c r="W235" s="89">
        <f t="shared" si="23"/>
        <v>8</v>
      </c>
      <c r="X235" s="89">
        <f t="shared" si="23"/>
        <v>8</v>
      </c>
    </row>
    <row r="236" spans="1:24" x14ac:dyDescent="0.3">
      <c r="A236" s="87"/>
      <c r="B236" s="87"/>
      <c r="C236" s="38" t="s">
        <v>31</v>
      </c>
      <c r="D236" s="93">
        <f t="shared" si="22"/>
        <v>3</v>
      </c>
      <c r="E236" s="93">
        <f t="shared" si="22"/>
        <v>7</v>
      </c>
      <c r="F236" s="93">
        <f t="shared" si="22"/>
        <v>3</v>
      </c>
      <c r="G236" s="93">
        <f t="shared" si="22"/>
        <v>4</v>
      </c>
      <c r="H236" s="92" t="str">
        <f t="shared" si="22"/>
        <v/>
      </c>
      <c r="I236" s="93">
        <f t="shared" si="22"/>
        <v>7</v>
      </c>
      <c r="J236" s="93">
        <f t="shared" si="22"/>
        <v>4</v>
      </c>
      <c r="K236" s="93">
        <f t="shared" si="22"/>
        <v>4</v>
      </c>
      <c r="L236" s="93">
        <f t="shared" si="22"/>
        <v>4</v>
      </c>
      <c r="M236" s="93">
        <f t="shared" si="22"/>
        <v>3</v>
      </c>
      <c r="N236" s="93">
        <f t="shared" si="22"/>
        <v>6</v>
      </c>
      <c r="O236" s="93">
        <f t="shared" si="22"/>
        <v>3</v>
      </c>
      <c r="P236" s="93">
        <f t="shared" si="22"/>
        <v>4</v>
      </c>
      <c r="Q236" s="89">
        <f t="shared" si="23"/>
        <v>5</v>
      </c>
      <c r="R236" s="89" t="str">
        <f t="shared" si="23"/>
        <v/>
      </c>
      <c r="S236" s="88" t="str">
        <f t="shared" si="23"/>
        <v/>
      </c>
      <c r="T236" s="89">
        <f t="shared" si="23"/>
        <v>2</v>
      </c>
      <c r="U236" s="89">
        <f t="shared" si="23"/>
        <v>4</v>
      </c>
      <c r="V236" s="89">
        <f t="shared" si="23"/>
        <v>4</v>
      </c>
      <c r="W236" s="89">
        <f t="shared" si="23"/>
        <v>5</v>
      </c>
      <c r="X236" s="89">
        <f t="shared" si="23"/>
        <v>3</v>
      </c>
    </row>
    <row r="237" spans="1:24" x14ac:dyDescent="0.3">
      <c r="A237" s="87"/>
      <c r="B237" s="87"/>
      <c r="C237" s="38" t="s">
        <v>32</v>
      </c>
      <c r="D237" s="93">
        <f t="shared" ref="D237:P237" si="24">IF(SUMIF($A$4:$A$232,$C237,D$4:D$232)=0,"",SUMIF($A$4:$A$232,$C237,D$4:D$232))</f>
        <v>22</v>
      </c>
      <c r="E237" s="93">
        <f t="shared" si="24"/>
        <v>45</v>
      </c>
      <c r="F237" s="93">
        <f t="shared" si="24"/>
        <v>24</v>
      </c>
      <c r="G237" s="93">
        <f t="shared" si="24"/>
        <v>37</v>
      </c>
      <c r="H237" s="92" t="str">
        <f t="shared" si="24"/>
        <v/>
      </c>
      <c r="I237" s="93">
        <f t="shared" si="24"/>
        <v>46</v>
      </c>
      <c r="J237" s="93">
        <f t="shared" si="24"/>
        <v>34</v>
      </c>
      <c r="K237" s="93">
        <f t="shared" si="24"/>
        <v>22</v>
      </c>
      <c r="L237" s="93">
        <f t="shared" si="24"/>
        <v>22</v>
      </c>
      <c r="M237" s="93">
        <f t="shared" si="24"/>
        <v>17</v>
      </c>
      <c r="N237" s="93">
        <f t="shared" si="24"/>
        <v>48</v>
      </c>
      <c r="O237" s="93">
        <f t="shared" si="24"/>
        <v>17</v>
      </c>
      <c r="P237" s="93">
        <f t="shared" si="24"/>
        <v>37</v>
      </c>
      <c r="Q237" s="89">
        <f t="shared" ref="Q237:X237" si="25">IF(SUMIF($A$4:$A$232,$C237,Q$4:Q$232)=0,"",SUMIF($A$4:$A$232,$C237,Q$4:Q$232))</f>
        <v>40</v>
      </c>
      <c r="R237" s="89">
        <f t="shared" si="25"/>
        <v>9</v>
      </c>
      <c r="S237" s="88" t="str">
        <f t="shared" si="25"/>
        <v/>
      </c>
      <c r="T237" s="89">
        <f t="shared" si="25"/>
        <v>12</v>
      </c>
      <c r="U237" s="89">
        <f t="shared" si="25"/>
        <v>26</v>
      </c>
      <c r="V237" s="89">
        <f t="shared" si="25"/>
        <v>27</v>
      </c>
      <c r="W237" s="89">
        <f t="shared" si="25"/>
        <v>33</v>
      </c>
      <c r="X237" s="89">
        <f t="shared" si="25"/>
        <v>22</v>
      </c>
    </row>
    <row r="239" spans="1:24" x14ac:dyDescent="0.3">
      <c r="A239" s="49" t="s">
        <v>394</v>
      </c>
    </row>
  </sheetData>
  <mergeCells count="3">
    <mergeCell ref="A1:A3"/>
    <mergeCell ref="B1:C1"/>
    <mergeCell ref="B2:C2"/>
  </mergeCells>
  <phoneticPr fontId="3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0BD7-F8CC-6044-B1AE-C6A6CA2AEC90}">
  <dimension ref="A1:U271"/>
  <sheetViews>
    <sheetView zoomScale="70" zoomScaleNormal="70" workbookViewId="0">
      <pane xSplit="1" topLeftCell="O1" activePane="topRight" state="frozen"/>
      <selection pane="topRight" sqref="A1:A3"/>
    </sheetView>
  </sheetViews>
  <sheetFormatPr defaultColWidth="11.44140625" defaultRowHeight="16.3" x14ac:dyDescent="0.3"/>
  <cols>
    <col min="1" max="1" width="30.77734375" style="33" bestFit="1" customWidth="1"/>
    <col min="2" max="20" width="10.77734375" style="33"/>
  </cols>
  <sheetData>
    <row r="1" spans="1:21" x14ac:dyDescent="0.3">
      <c r="A1" s="241" t="s">
        <v>170</v>
      </c>
      <c r="B1" s="226" t="s">
        <v>0</v>
      </c>
      <c r="C1" s="227"/>
      <c r="D1" s="1" t="s">
        <v>395</v>
      </c>
      <c r="E1" s="1" t="s">
        <v>402</v>
      </c>
      <c r="F1" s="1" t="s">
        <v>403</v>
      </c>
      <c r="G1" s="1" t="s">
        <v>404</v>
      </c>
      <c r="H1" s="1" t="s">
        <v>416</v>
      </c>
      <c r="I1" s="1" t="s">
        <v>417</v>
      </c>
      <c r="J1" s="1" t="s">
        <v>418</v>
      </c>
      <c r="K1" s="1" t="s">
        <v>398</v>
      </c>
      <c r="L1" s="1" t="s">
        <v>406</v>
      </c>
      <c r="M1" s="1" t="s">
        <v>407</v>
      </c>
      <c r="N1" s="1" t="s">
        <v>400</v>
      </c>
      <c r="O1" s="1" t="s">
        <v>388</v>
      </c>
      <c r="P1" s="1" t="s">
        <v>401</v>
      </c>
      <c r="Q1" s="1" t="s">
        <v>390</v>
      </c>
      <c r="R1" s="1" t="s">
        <v>391</v>
      </c>
      <c r="S1" s="1" t="s">
        <v>392</v>
      </c>
      <c r="T1" s="1" t="s">
        <v>393</v>
      </c>
      <c r="U1" s="1" t="s">
        <v>738</v>
      </c>
    </row>
    <row r="2" spans="1:21" x14ac:dyDescent="0.3">
      <c r="A2" s="242"/>
      <c r="B2" s="228" t="s">
        <v>9</v>
      </c>
      <c r="C2" s="240"/>
      <c r="D2" s="94">
        <v>42036</v>
      </c>
      <c r="E2" s="60">
        <v>44593</v>
      </c>
      <c r="F2" s="60">
        <v>36951</v>
      </c>
      <c r="G2" s="60">
        <v>39508</v>
      </c>
      <c r="H2" s="60">
        <v>42064</v>
      </c>
      <c r="I2" s="60">
        <v>44621</v>
      </c>
      <c r="J2" s="61"/>
      <c r="K2" s="60">
        <v>38808</v>
      </c>
      <c r="L2" s="60">
        <v>41000</v>
      </c>
      <c r="M2" s="60">
        <v>43556</v>
      </c>
      <c r="N2" s="60">
        <v>46478</v>
      </c>
      <c r="O2" s="60">
        <v>38108</v>
      </c>
      <c r="P2" s="60">
        <v>39934</v>
      </c>
      <c r="Q2" s="60">
        <v>42856</v>
      </c>
      <c r="R2" s="60">
        <v>45047</v>
      </c>
      <c r="S2" s="60">
        <v>11444</v>
      </c>
      <c r="T2" s="60">
        <v>39600</v>
      </c>
      <c r="U2" s="60">
        <v>42156</v>
      </c>
    </row>
    <row r="3" spans="1:21" ht="17" thickBot="1" x14ac:dyDescent="0.35">
      <c r="A3" s="243"/>
      <c r="B3" s="195" t="s">
        <v>145</v>
      </c>
      <c r="C3" s="63" t="s">
        <v>11</v>
      </c>
      <c r="D3" s="199" t="s">
        <v>15</v>
      </c>
      <c r="E3" s="205" t="s">
        <v>18</v>
      </c>
      <c r="F3" s="213" t="s">
        <v>83</v>
      </c>
      <c r="G3" s="214" t="s">
        <v>25</v>
      </c>
      <c r="H3" s="214" t="s">
        <v>113</v>
      </c>
      <c r="I3" s="214" t="s">
        <v>23</v>
      </c>
      <c r="J3" s="65"/>
      <c r="K3" s="214" t="s">
        <v>26</v>
      </c>
      <c r="L3" s="213" t="s">
        <v>20</v>
      </c>
      <c r="M3" s="213" t="s">
        <v>22</v>
      </c>
      <c r="N3" s="213" t="s">
        <v>80</v>
      </c>
      <c r="O3" s="214" t="s">
        <v>17</v>
      </c>
      <c r="P3" s="213" t="s">
        <v>13</v>
      </c>
      <c r="Q3" s="213" t="s">
        <v>12</v>
      </c>
      <c r="R3" s="214" t="s">
        <v>114</v>
      </c>
      <c r="S3" s="221" t="s">
        <v>82</v>
      </c>
      <c r="T3" s="206" t="s">
        <v>19</v>
      </c>
      <c r="U3" s="206" t="s">
        <v>26</v>
      </c>
    </row>
    <row r="4" spans="1:21" ht="21.1" x14ac:dyDescent="0.35">
      <c r="A4" s="48" t="s">
        <v>173</v>
      </c>
      <c r="B4" s="196"/>
      <c r="C4" s="27"/>
      <c r="D4" s="75"/>
      <c r="E4" s="75"/>
      <c r="F4" s="75"/>
      <c r="G4" s="75"/>
      <c r="H4" s="75"/>
      <c r="I4" s="75"/>
      <c r="J4" s="54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1" x14ac:dyDescent="0.3">
      <c r="A5" s="80" t="s">
        <v>28</v>
      </c>
      <c r="B5" s="196">
        <f>SUM(D5:T5)</f>
        <v>0</v>
      </c>
      <c r="C5" s="25">
        <f>B5+5</f>
        <v>5</v>
      </c>
      <c r="D5" s="75"/>
      <c r="E5" s="75"/>
      <c r="F5" s="75"/>
      <c r="G5" s="75"/>
      <c r="H5" s="75"/>
      <c r="I5" s="75"/>
      <c r="J5" s="54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1:21" x14ac:dyDescent="0.3">
      <c r="A6" s="80" t="s">
        <v>29</v>
      </c>
      <c r="B6" s="196">
        <f>SUM(D6:T6)</f>
        <v>0</v>
      </c>
      <c r="C6" s="25">
        <f>B6+8</f>
        <v>8</v>
      </c>
      <c r="D6" s="75"/>
      <c r="E6" s="75"/>
      <c r="F6" s="75"/>
      <c r="G6" s="75"/>
      <c r="H6" s="75"/>
      <c r="I6" s="75"/>
      <c r="J6" s="5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1" x14ac:dyDescent="0.3">
      <c r="A7" s="80" t="s">
        <v>30</v>
      </c>
      <c r="B7" s="196">
        <f>B5+B6</f>
        <v>0</v>
      </c>
      <c r="C7" s="25">
        <f>C5+C6</f>
        <v>13</v>
      </c>
      <c r="D7" s="75"/>
      <c r="E7" s="75"/>
      <c r="F7" s="75"/>
      <c r="G7" s="75"/>
      <c r="H7" s="75"/>
      <c r="I7" s="75"/>
      <c r="J7" s="54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spans="1:21" x14ac:dyDescent="0.3">
      <c r="A8" s="80" t="s">
        <v>31</v>
      </c>
      <c r="B8" s="196">
        <f>SUM(D8:T8)</f>
        <v>0</v>
      </c>
      <c r="C8" s="25">
        <f>B8+2</f>
        <v>2</v>
      </c>
      <c r="D8" s="75"/>
      <c r="E8" s="75"/>
      <c r="F8" s="75"/>
      <c r="G8" s="75"/>
      <c r="H8" s="75"/>
      <c r="I8" s="75"/>
      <c r="J8" s="5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spans="1:21" ht="17" thickBot="1" x14ac:dyDescent="0.35">
      <c r="A9" s="82" t="s">
        <v>32</v>
      </c>
      <c r="B9" s="197">
        <f>SUM(D9:T9)</f>
        <v>0</v>
      </c>
      <c r="C9" s="26">
        <f>B9+10</f>
        <v>10</v>
      </c>
      <c r="D9" s="78"/>
      <c r="E9" s="78"/>
      <c r="F9" s="78"/>
      <c r="G9" s="78"/>
      <c r="H9" s="78"/>
      <c r="I9" s="78"/>
      <c r="J9" s="79"/>
      <c r="K9" s="78"/>
      <c r="L9" s="78"/>
      <c r="M9" s="78"/>
      <c r="N9" s="78"/>
      <c r="O9" s="42"/>
      <c r="P9" s="42"/>
      <c r="Q9" s="78"/>
      <c r="R9" s="78"/>
      <c r="S9" s="78"/>
      <c r="T9" s="78"/>
      <c r="U9" s="78"/>
    </row>
    <row r="10" spans="1:21" ht="21.1" x14ac:dyDescent="0.35">
      <c r="A10" s="48" t="s">
        <v>450</v>
      </c>
      <c r="B10" s="196"/>
      <c r="C10" s="27"/>
      <c r="D10" s="75"/>
      <c r="E10" s="75"/>
      <c r="F10" s="75"/>
      <c r="G10" s="75"/>
      <c r="H10" s="75"/>
      <c r="I10" s="75" t="s">
        <v>655</v>
      </c>
      <c r="J10" s="54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spans="1:21" x14ac:dyDescent="0.3">
      <c r="A11" s="80" t="s">
        <v>28</v>
      </c>
      <c r="B11" s="196">
        <f>SUM(D11:T11)</f>
        <v>1</v>
      </c>
      <c r="C11" s="25">
        <f>B11</f>
        <v>1</v>
      </c>
      <c r="D11" s="75"/>
      <c r="E11" s="75"/>
      <c r="F11" s="75"/>
      <c r="G11" s="75"/>
      <c r="H11" s="75"/>
      <c r="I11" s="75">
        <v>1</v>
      </c>
      <c r="J11" s="54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</row>
    <row r="12" spans="1:21" x14ac:dyDescent="0.3">
      <c r="A12" s="80" t="s">
        <v>29</v>
      </c>
      <c r="B12" s="196">
        <f>SUM(D12:T12)</f>
        <v>0</v>
      </c>
      <c r="C12" s="25">
        <f t="shared" ref="C12:C15" si="0">B12</f>
        <v>0</v>
      </c>
      <c r="D12" s="75"/>
      <c r="E12" s="75"/>
      <c r="F12" s="75"/>
      <c r="G12" s="75"/>
      <c r="H12" s="75"/>
      <c r="I12" s="75"/>
      <c r="J12" s="54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spans="1:21" x14ac:dyDescent="0.3">
      <c r="A13" s="80" t="s">
        <v>30</v>
      </c>
      <c r="B13" s="196">
        <f>B11+B12</f>
        <v>1</v>
      </c>
      <c r="C13" s="25">
        <f t="shared" si="0"/>
        <v>1</v>
      </c>
      <c r="D13" s="75"/>
      <c r="E13" s="75"/>
      <c r="F13" s="75"/>
      <c r="G13" s="75"/>
      <c r="H13" s="75"/>
      <c r="I13" s="75"/>
      <c r="J13" s="5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spans="1:21" x14ac:dyDescent="0.3">
      <c r="A14" s="80" t="s">
        <v>31</v>
      </c>
      <c r="B14" s="196">
        <f>SUM(D14:T14)</f>
        <v>0</v>
      </c>
      <c r="C14" s="25">
        <f t="shared" si="0"/>
        <v>0</v>
      </c>
      <c r="D14" s="75"/>
      <c r="E14" s="75"/>
      <c r="F14" s="75"/>
      <c r="G14" s="75"/>
      <c r="H14" s="75"/>
      <c r="I14" s="75"/>
      <c r="J14" s="54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spans="1:21" ht="17" thickBot="1" x14ac:dyDescent="0.35">
      <c r="A15" s="82" t="s">
        <v>32</v>
      </c>
      <c r="B15" s="197">
        <f>SUM(D15:T15)</f>
        <v>0</v>
      </c>
      <c r="C15" s="26">
        <f t="shared" si="0"/>
        <v>0</v>
      </c>
      <c r="D15" s="78"/>
      <c r="E15" s="78"/>
      <c r="F15" s="78"/>
      <c r="G15" s="78"/>
      <c r="H15" s="78"/>
      <c r="I15" s="78"/>
      <c r="J15" s="79"/>
      <c r="K15" s="78"/>
      <c r="L15" s="78"/>
      <c r="M15" s="78"/>
      <c r="N15" s="78"/>
      <c r="O15" s="42"/>
      <c r="P15" s="42"/>
      <c r="Q15" s="78"/>
      <c r="R15" s="78"/>
      <c r="S15" s="78"/>
      <c r="T15" s="78"/>
      <c r="U15" s="78"/>
    </row>
    <row r="16" spans="1:21" ht="21.1" x14ac:dyDescent="0.35">
      <c r="A16" s="48" t="s">
        <v>449</v>
      </c>
      <c r="B16" s="196"/>
      <c r="C16" s="27"/>
      <c r="D16" s="75" t="s">
        <v>558</v>
      </c>
      <c r="E16" s="75">
        <v>15</v>
      </c>
      <c r="F16" s="75"/>
      <c r="G16" s="75" t="s">
        <v>554</v>
      </c>
      <c r="H16" s="75"/>
      <c r="I16" s="75" t="s">
        <v>628</v>
      </c>
      <c r="J16" s="54"/>
      <c r="K16" s="75">
        <v>14</v>
      </c>
      <c r="L16" s="75" t="s">
        <v>551</v>
      </c>
      <c r="M16" s="75"/>
      <c r="N16" s="75"/>
      <c r="O16" s="75">
        <v>14</v>
      </c>
      <c r="P16" s="75"/>
      <c r="Q16" s="75"/>
      <c r="R16" s="75">
        <v>14</v>
      </c>
      <c r="S16" s="75" t="s">
        <v>551</v>
      </c>
      <c r="T16" s="75">
        <v>13</v>
      </c>
      <c r="U16" s="75">
        <v>11</v>
      </c>
    </row>
    <row r="17" spans="1:21" x14ac:dyDescent="0.3">
      <c r="A17" s="80" t="s">
        <v>28</v>
      </c>
      <c r="B17" s="196">
        <f>SUM(D17:T17)</f>
        <v>8</v>
      </c>
      <c r="C17" s="25">
        <f>B17+29</f>
        <v>37</v>
      </c>
      <c r="D17" s="75">
        <v>1</v>
      </c>
      <c r="E17" s="75">
        <v>1</v>
      </c>
      <c r="F17" s="75"/>
      <c r="G17" s="75">
        <v>1</v>
      </c>
      <c r="H17" s="75"/>
      <c r="I17" s="75">
        <v>1</v>
      </c>
      <c r="J17" s="54"/>
      <c r="K17" s="75">
        <v>1</v>
      </c>
      <c r="L17" s="75"/>
      <c r="M17" s="75"/>
      <c r="N17" s="75"/>
      <c r="O17" s="75">
        <v>1</v>
      </c>
      <c r="P17" s="75"/>
      <c r="Q17" s="75"/>
      <c r="R17" s="75">
        <v>1</v>
      </c>
      <c r="S17" s="75"/>
      <c r="T17" s="75">
        <v>1</v>
      </c>
      <c r="U17" s="75">
        <v>1</v>
      </c>
    </row>
    <row r="18" spans="1:21" x14ac:dyDescent="0.3">
      <c r="A18" s="80" t="s">
        <v>29</v>
      </c>
      <c r="B18" s="196">
        <f>SUM(D18:T18)</f>
        <v>2</v>
      </c>
      <c r="C18" s="25">
        <f t="shared" ref="C18" si="1">B18</f>
        <v>2</v>
      </c>
      <c r="D18" s="75"/>
      <c r="E18" s="75"/>
      <c r="F18" s="75"/>
      <c r="G18" s="75"/>
      <c r="H18" s="75"/>
      <c r="I18" s="75"/>
      <c r="J18" s="54"/>
      <c r="K18" s="75"/>
      <c r="L18" s="75">
        <v>1</v>
      </c>
      <c r="M18" s="75"/>
      <c r="N18" s="75"/>
      <c r="O18" s="75"/>
      <c r="P18" s="75"/>
      <c r="Q18" s="75"/>
      <c r="R18" s="75"/>
      <c r="S18" s="75">
        <v>1</v>
      </c>
      <c r="T18" s="75"/>
      <c r="U18" s="75"/>
    </row>
    <row r="19" spans="1:21" x14ac:dyDescent="0.3">
      <c r="A19" s="80" t="s">
        <v>30</v>
      </c>
      <c r="B19" s="196">
        <f>B17+B18</f>
        <v>10</v>
      </c>
      <c r="C19" s="25">
        <f>C17+C18</f>
        <v>39</v>
      </c>
      <c r="D19" s="75"/>
      <c r="E19" s="75"/>
      <c r="F19" s="75"/>
      <c r="G19" s="75"/>
      <c r="H19" s="75"/>
      <c r="I19" s="75"/>
      <c r="J19" s="5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spans="1:21" x14ac:dyDescent="0.3">
      <c r="A20" s="80" t="s">
        <v>31</v>
      </c>
      <c r="B20" s="196">
        <f>SUM(D20:T20)</f>
        <v>0</v>
      </c>
      <c r="C20" s="25">
        <f>B20+9</f>
        <v>9</v>
      </c>
      <c r="D20" s="75"/>
      <c r="E20" s="75"/>
      <c r="F20" s="75"/>
      <c r="G20" s="75"/>
      <c r="H20" s="75"/>
      <c r="I20" s="75"/>
      <c r="J20" s="5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spans="1:21" ht="17" thickBot="1" x14ac:dyDescent="0.35">
      <c r="A21" s="82" t="s">
        <v>32</v>
      </c>
      <c r="B21" s="197">
        <f>SUM(D21:T21)</f>
        <v>0</v>
      </c>
      <c r="C21" s="26">
        <f>B21+51</f>
        <v>51</v>
      </c>
      <c r="D21" s="78"/>
      <c r="E21" s="78"/>
      <c r="F21" s="78"/>
      <c r="G21" s="78"/>
      <c r="H21" s="78"/>
      <c r="I21" s="78"/>
      <c r="J21" s="79"/>
      <c r="K21" s="78"/>
      <c r="L21" s="78"/>
      <c r="M21" s="78"/>
      <c r="N21" s="78"/>
      <c r="O21" s="42"/>
      <c r="P21" s="42"/>
      <c r="Q21" s="78"/>
      <c r="R21" s="78"/>
      <c r="S21" s="78"/>
      <c r="T21" s="78"/>
      <c r="U21" s="78"/>
    </row>
    <row r="22" spans="1:21" ht="21.1" x14ac:dyDescent="0.35">
      <c r="A22" s="48" t="s">
        <v>623</v>
      </c>
      <c r="B22" s="196"/>
      <c r="C22" s="27"/>
      <c r="D22" s="75"/>
      <c r="E22" s="75"/>
      <c r="F22" s="75"/>
      <c r="G22" s="75"/>
      <c r="H22" s="75"/>
      <c r="I22" s="75"/>
      <c r="J22" s="54"/>
      <c r="K22" s="75"/>
      <c r="L22" s="75" t="s">
        <v>559</v>
      </c>
      <c r="M22" s="75" t="s">
        <v>648</v>
      </c>
      <c r="N22" s="75" t="s">
        <v>638</v>
      </c>
      <c r="O22" s="75" t="s">
        <v>638</v>
      </c>
      <c r="P22" s="75">
        <v>11</v>
      </c>
      <c r="Q22" s="75">
        <v>11</v>
      </c>
      <c r="R22" s="75">
        <v>11</v>
      </c>
      <c r="S22" s="75">
        <v>11</v>
      </c>
      <c r="T22" s="75"/>
      <c r="U22" s="75"/>
    </row>
    <row r="23" spans="1:21" x14ac:dyDescent="0.3">
      <c r="A23" s="80" t="s">
        <v>28</v>
      </c>
      <c r="B23" s="196">
        <f>SUM(D23:T23)</f>
        <v>8</v>
      </c>
      <c r="C23" s="25">
        <f>B23</f>
        <v>8</v>
      </c>
      <c r="D23" s="75"/>
      <c r="E23" s="75"/>
      <c r="F23" s="75"/>
      <c r="G23" s="75"/>
      <c r="H23" s="75"/>
      <c r="I23" s="75"/>
      <c r="J23" s="54"/>
      <c r="K23" s="75"/>
      <c r="L23" s="75">
        <v>1</v>
      </c>
      <c r="M23" s="75">
        <v>1</v>
      </c>
      <c r="N23" s="75">
        <v>1</v>
      </c>
      <c r="O23" s="75">
        <v>1</v>
      </c>
      <c r="P23" s="75">
        <v>1</v>
      </c>
      <c r="Q23" s="75">
        <v>1</v>
      </c>
      <c r="R23" s="75">
        <v>1</v>
      </c>
      <c r="S23" s="75">
        <v>1</v>
      </c>
      <c r="T23" s="75"/>
      <c r="U23" s="75"/>
    </row>
    <row r="24" spans="1:21" x14ac:dyDescent="0.3">
      <c r="A24" s="80" t="s">
        <v>29</v>
      </c>
      <c r="B24" s="196">
        <f>SUM(D24:T24)</f>
        <v>0</v>
      </c>
      <c r="C24" s="25">
        <f t="shared" ref="C24:C27" si="2">B24</f>
        <v>0</v>
      </c>
      <c r="D24" s="75"/>
      <c r="E24" s="75"/>
      <c r="F24" s="75"/>
      <c r="G24" s="75"/>
      <c r="H24" s="75"/>
      <c r="I24" s="75"/>
      <c r="J24" s="5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spans="1:21" x14ac:dyDescent="0.3">
      <c r="A25" s="80" t="s">
        <v>30</v>
      </c>
      <c r="B25" s="196">
        <f>B23+B24</f>
        <v>8</v>
      </c>
      <c r="C25" s="25">
        <f t="shared" si="2"/>
        <v>8</v>
      </c>
      <c r="D25" s="75"/>
      <c r="E25" s="75"/>
      <c r="F25" s="75"/>
      <c r="G25" s="75"/>
      <c r="H25" s="75"/>
      <c r="I25" s="75"/>
      <c r="J25" s="5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spans="1:21" x14ac:dyDescent="0.3">
      <c r="A26" s="80" t="s">
        <v>31</v>
      </c>
      <c r="B26" s="196">
        <f>SUM(D26:T26)</f>
        <v>2</v>
      </c>
      <c r="C26" s="25">
        <f t="shared" si="2"/>
        <v>2</v>
      </c>
      <c r="D26" s="75"/>
      <c r="E26" s="75"/>
      <c r="F26" s="75"/>
      <c r="G26" s="75"/>
      <c r="H26" s="75"/>
      <c r="I26" s="75"/>
      <c r="J26" s="54"/>
      <c r="K26" s="75"/>
      <c r="L26" s="75">
        <v>1</v>
      </c>
      <c r="M26" s="75"/>
      <c r="N26" s="75"/>
      <c r="O26" s="75"/>
      <c r="P26" s="75"/>
      <c r="Q26" s="75"/>
      <c r="R26" s="75"/>
      <c r="S26" s="75">
        <v>1</v>
      </c>
      <c r="T26" s="75"/>
      <c r="U26" s="75"/>
    </row>
    <row r="27" spans="1:21" ht="17" thickBot="1" x14ac:dyDescent="0.35">
      <c r="A27" s="82" t="s">
        <v>32</v>
      </c>
      <c r="B27" s="197">
        <f>SUM(D27:T27)</f>
        <v>10</v>
      </c>
      <c r="C27" s="26">
        <f t="shared" si="2"/>
        <v>10</v>
      </c>
      <c r="D27" s="78"/>
      <c r="E27" s="78"/>
      <c r="F27" s="78"/>
      <c r="G27" s="78"/>
      <c r="H27" s="78"/>
      <c r="I27" s="78"/>
      <c r="J27" s="79"/>
      <c r="K27" s="78"/>
      <c r="L27" s="78">
        <v>5</v>
      </c>
      <c r="M27" s="78"/>
      <c r="N27" s="78"/>
      <c r="O27" s="75"/>
      <c r="P27" s="42"/>
      <c r="Q27" s="78"/>
      <c r="R27" s="78"/>
      <c r="S27" s="78">
        <v>5</v>
      </c>
      <c r="T27" s="78"/>
      <c r="U27" s="78"/>
    </row>
    <row r="28" spans="1:21" ht="21.1" x14ac:dyDescent="0.35">
      <c r="A28" s="66" t="s">
        <v>147</v>
      </c>
      <c r="B28" s="196"/>
      <c r="C28" s="27"/>
      <c r="D28" s="75"/>
      <c r="E28" s="75"/>
      <c r="F28" s="75"/>
      <c r="G28" s="75"/>
      <c r="H28" s="75"/>
      <c r="I28" s="75"/>
      <c r="J28" s="54"/>
      <c r="K28" s="75"/>
      <c r="L28" s="75"/>
      <c r="M28" s="75"/>
      <c r="N28" s="75"/>
      <c r="O28" s="83"/>
      <c r="P28" s="83"/>
      <c r="Q28" s="83"/>
      <c r="R28" s="83"/>
      <c r="S28" s="83"/>
      <c r="T28" s="83"/>
      <c r="U28" s="83"/>
    </row>
    <row r="29" spans="1:21" x14ac:dyDescent="0.3">
      <c r="A29" s="72" t="s">
        <v>28</v>
      </c>
      <c r="B29" s="196">
        <f>SUM(D29:T29)+3</f>
        <v>3</v>
      </c>
      <c r="C29" s="25">
        <f>B29+15</f>
        <v>18</v>
      </c>
      <c r="D29" s="75"/>
      <c r="E29" s="75"/>
      <c r="F29" s="75"/>
      <c r="G29" s="75"/>
      <c r="H29" s="75"/>
      <c r="I29" s="75"/>
      <c r="J29" s="54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</row>
    <row r="30" spans="1:21" x14ac:dyDescent="0.3">
      <c r="A30" s="72" t="s">
        <v>29</v>
      </c>
      <c r="B30" s="196">
        <f>SUM(D30:T30)+6</f>
        <v>6</v>
      </c>
      <c r="C30" s="25">
        <f>B30</f>
        <v>6</v>
      </c>
      <c r="D30" s="75"/>
      <c r="E30" s="75"/>
      <c r="F30" s="75"/>
      <c r="G30" s="75"/>
      <c r="H30" s="75"/>
      <c r="I30" s="75"/>
      <c r="J30" s="5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</row>
    <row r="31" spans="1:21" x14ac:dyDescent="0.3">
      <c r="A31" s="72" t="s">
        <v>30</v>
      </c>
      <c r="B31" s="196">
        <f>B29+B30</f>
        <v>9</v>
      </c>
      <c r="C31" s="25">
        <f>C29+C30</f>
        <v>24</v>
      </c>
      <c r="D31" s="75"/>
      <c r="E31" s="75"/>
      <c r="F31" s="75"/>
      <c r="G31" s="75"/>
      <c r="H31" s="75"/>
      <c r="I31" s="75"/>
      <c r="J31" s="54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</row>
    <row r="32" spans="1:21" x14ac:dyDescent="0.3">
      <c r="A32" s="72" t="s">
        <v>31</v>
      </c>
      <c r="B32" s="196">
        <f>SUM(D32:T32)+1</f>
        <v>1</v>
      </c>
      <c r="C32" s="25">
        <f>B32+5</f>
        <v>6</v>
      </c>
      <c r="D32" s="75"/>
      <c r="E32" s="75"/>
      <c r="F32" s="75"/>
      <c r="G32" s="75"/>
      <c r="H32" s="75"/>
      <c r="I32" s="75"/>
      <c r="J32" s="54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</row>
    <row r="33" spans="1:21" ht="17" thickBot="1" x14ac:dyDescent="0.35">
      <c r="A33" s="76" t="s">
        <v>32</v>
      </c>
      <c r="B33" s="197">
        <f>SUM(D33:T33)+5</f>
        <v>5</v>
      </c>
      <c r="C33" s="26">
        <f>B33+25</f>
        <v>30</v>
      </c>
      <c r="D33" s="78"/>
      <c r="E33" s="78"/>
      <c r="F33" s="78"/>
      <c r="G33" s="78"/>
      <c r="H33" s="78"/>
      <c r="I33" s="78"/>
      <c r="J33" s="79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</row>
    <row r="34" spans="1:21" ht="21.1" x14ac:dyDescent="0.35">
      <c r="A34" s="48" t="s">
        <v>735</v>
      </c>
      <c r="B34" s="196"/>
      <c r="C34" s="27"/>
      <c r="D34" s="75"/>
      <c r="E34" s="75"/>
      <c r="F34" s="75"/>
      <c r="G34" s="75"/>
      <c r="H34" s="75"/>
      <c r="I34" s="75"/>
      <c r="J34" s="54"/>
      <c r="K34" s="75"/>
      <c r="L34" s="75"/>
      <c r="M34" s="75"/>
      <c r="N34" s="75"/>
      <c r="O34" s="75"/>
      <c r="P34" s="75"/>
      <c r="Q34" s="75"/>
      <c r="R34" s="75"/>
      <c r="S34" s="75"/>
      <c r="T34" s="75" t="s">
        <v>559</v>
      </c>
      <c r="U34" s="75"/>
    </row>
    <row r="35" spans="1:21" x14ac:dyDescent="0.3">
      <c r="A35" s="80" t="s">
        <v>28</v>
      </c>
      <c r="B35" s="196">
        <f>SUM(D35:T35)</f>
        <v>1</v>
      </c>
      <c r="C35" s="25">
        <f>B35+1</f>
        <v>2</v>
      </c>
      <c r="D35" s="75"/>
      <c r="E35" s="75"/>
      <c r="F35" s="75"/>
      <c r="G35" s="75"/>
      <c r="H35" s="75"/>
      <c r="I35" s="75"/>
      <c r="J35" s="54"/>
      <c r="K35" s="75"/>
      <c r="L35" s="75"/>
      <c r="M35" s="75"/>
      <c r="N35" s="75"/>
      <c r="O35" s="75"/>
      <c r="P35" s="75"/>
      <c r="Q35" s="75"/>
      <c r="R35" s="75"/>
      <c r="S35" s="75"/>
      <c r="T35" s="75">
        <v>1</v>
      </c>
      <c r="U35" s="75"/>
    </row>
    <row r="36" spans="1:21" x14ac:dyDescent="0.3">
      <c r="A36" s="80" t="s">
        <v>29</v>
      </c>
      <c r="B36" s="196">
        <f>SUM(D36:T36)</f>
        <v>0</v>
      </c>
      <c r="C36" s="25">
        <f t="shared" ref="C36:C39" si="3">B36</f>
        <v>0</v>
      </c>
      <c r="D36" s="75"/>
      <c r="E36" s="75"/>
      <c r="F36" s="75"/>
      <c r="G36" s="75"/>
      <c r="H36" s="75"/>
      <c r="I36" s="75"/>
      <c r="J36" s="54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</row>
    <row r="37" spans="1:21" x14ac:dyDescent="0.3">
      <c r="A37" s="80" t="s">
        <v>30</v>
      </c>
      <c r="B37" s="196">
        <f>B35+B36</f>
        <v>1</v>
      </c>
      <c r="C37" s="25">
        <f>C35+C36</f>
        <v>2</v>
      </c>
      <c r="D37" s="75"/>
      <c r="E37" s="75"/>
      <c r="F37" s="75"/>
      <c r="G37" s="75"/>
      <c r="H37" s="75"/>
      <c r="I37" s="75"/>
      <c r="J37" s="54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</row>
    <row r="38" spans="1:21" x14ac:dyDescent="0.3">
      <c r="A38" s="80" t="s">
        <v>31</v>
      </c>
      <c r="B38" s="196">
        <f>SUM(D38:T38)</f>
        <v>0</v>
      </c>
      <c r="C38" s="25">
        <f t="shared" si="3"/>
        <v>0</v>
      </c>
      <c r="D38" s="75"/>
      <c r="E38" s="75"/>
      <c r="F38" s="75"/>
      <c r="G38" s="75"/>
      <c r="H38" s="75"/>
      <c r="I38" s="75"/>
      <c r="J38" s="54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</row>
    <row r="39" spans="1:21" ht="17" thickBot="1" x14ac:dyDescent="0.35">
      <c r="A39" s="82" t="s">
        <v>32</v>
      </c>
      <c r="B39" s="197">
        <f>SUM(D39:T39)</f>
        <v>0</v>
      </c>
      <c r="C39" s="26">
        <f t="shared" si="3"/>
        <v>0</v>
      </c>
      <c r="D39" s="78"/>
      <c r="E39" s="78"/>
      <c r="F39" s="78"/>
      <c r="G39" s="78"/>
      <c r="H39" s="78"/>
      <c r="I39" s="78"/>
      <c r="J39" s="79"/>
      <c r="K39" s="78"/>
      <c r="L39" s="78"/>
      <c r="M39" s="78"/>
      <c r="N39" s="78"/>
      <c r="O39" s="42"/>
      <c r="P39" s="42"/>
      <c r="Q39" s="78"/>
      <c r="R39" s="78"/>
      <c r="S39" s="78"/>
      <c r="T39" s="78"/>
      <c r="U39" s="78"/>
    </row>
    <row r="40" spans="1:21" ht="21.1" x14ac:dyDescent="0.35">
      <c r="A40" s="48" t="s">
        <v>736</v>
      </c>
      <c r="B40" s="196"/>
      <c r="C40" s="27"/>
      <c r="D40" s="75"/>
      <c r="E40" s="75"/>
      <c r="F40" s="75"/>
      <c r="G40" s="75"/>
      <c r="H40" s="75"/>
      <c r="I40" s="75"/>
      <c r="J40" s="54"/>
      <c r="K40" s="75"/>
      <c r="L40" s="75"/>
      <c r="M40" s="75"/>
      <c r="N40" s="75"/>
      <c r="O40" s="75"/>
      <c r="P40" s="75"/>
      <c r="Q40" s="75"/>
      <c r="R40" s="75"/>
      <c r="S40" s="75"/>
      <c r="T40" s="75" t="s">
        <v>556</v>
      </c>
      <c r="U40" s="75"/>
    </row>
    <row r="41" spans="1:21" x14ac:dyDescent="0.3">
      <c r="A41" s="80" t="s">
        <v>28</v>
      </c>
      <c r="B41" s="196">
        <f>SUM(D41:T41)</f>
        <v>0</v>
      </c>
      <c r="C41" s="25">
        <f>B41+1</f>
        <v>1</v>
      </c>
      <c r="D41" s="75"/>
      <c r="E41" s="75"/>
      <c r="F41" s="75"/>
      <c r="G41" s="75"/>
      <c r="H41" s="75"/>
      <c r="I41" s="75"/>
      <c r="J41" s="5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</row>
    <row r="42" spans="1:21" x14ac:dyDescent="0.3">
      <c r="A42" s="80" t="s">
        <v>29</v>
      </c>
      <c r="B42" s="196">
        <f>SUM(D42:T42)</f>
        <v>1</v>
      </c>
      <c r="C42" s="25">
        <f t="shared" ref="C42" si="4">B42</f>
        <v>1</v>
      </c>
      <c r="D42" s="75"/>
      <c r="E42" s="75"/>
      <c r="F42" s="75"/>
      <c r="G42" s="75"/>
      <c r="H42" s="75"/>
      <c r="I42" s="75"/>
      <c r="J42" s="54"/>
      <c r="K42" s="75"/>
      <c r="L42" s="75"/>
      <c r="M42" s="75"/>
      <c r="N42" s="75"/>
      <c r="O42" s="75"/>
      <c r="P42" s="75"/>
      <c r="Q42" s="75"/>
      <c r="R42" s="75"/>
      <c r="S42" s="75"/>
      <c r="T42" s="75">
        <v>1</v>
      </c>
      <c r="U42" s="75"/>
    </row>
    <row r="43" spans="1:21" x14ac:dyDescent="0.3">
      <c r="A43" s="80" t="s">
        <v>30</v>
      </c>
      <c r="B43" s="196">
        <f>B41+B42</f>
        <v>1</v>
      </c>
      <c r="C43" s="25">
        <f>C41+C42</f>
        <v>2</v>
      </c>
      <c r="D43" s="75"/>
      <c r="E43" s="75"/>
      <c r="F43" s="75"/>
      <c r="G43" s="75"/>
      <c r="H43" s="75"/>
      <c r="I43" s="75"/>
      <c r="J43" s="54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</row>
    <row r="44" spans="1:21" x14ac:dyDescent="0.3">
      <c r="A44" s="80" t="s">
        <v>31</v>
      </c>
      <c r="B44" s="196">
        <f>SUM(D44:T44)</f>
        <v>0</v>
      </c>
      <c r="C44" s="25">
        <f t="shared" ref="C44:C45" si="5">B44</f>
        <v>0</v>
      </c>
      <c r="D44" s="75"/>
      <c r="E44" s="75"/>
      <c r="F44" s="75"/>
      <c r="G44" s="75"/>
      <c r="H44" s="75"/>
      <c r="I44" s="75"/>
      <c r="J44" s="54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</row>
    <row r="45" spans="1:21" ht="17" thickBot="1" x14ac:dyDescent="0.35">
      <c r="A45" s="82" t="s">
        <v>32</v>
      </c>
      <c r="B45" s="197">
        <f>SUM(D45:T45)</f>
        <v>0</v>
      </c>
      <c r="C45" s="26">
        <f t="shared" si="5"/>
        <v>0</v>
      </c>
      <c r="D45" s="78"/>
      <c r="E45" s="78"/>
      <c r="F45" s="78"/>
      <c r="G45" s="78"/>
      <c r="H45" s="78"/>
      <c r="I45" s="78"/>
      <c r="J45" s="79"/>
      <c r="K45" s="78"/>
      <c r="L45" s="78"/>
      <c r="M45" s="78"/>
      <c r="N45" s="78"/>
      <c r="O45" s="42"/>
      <c r="P45" s="42"/>
      <c r="Q45" s="78"/>
      <c r="R45" s="78"/>
      <c r="S45" s="78"/>
      <c r="T45" s="78"/>
      <c r="U45" s="78"/>
    </row>
    <row r="46" spans="1:21" ht="21.1" x14ac:dyDescent="0.35">
      <c r="A46" s="48" t="s">
        <v>148</v>
      </c>
      <c r="B46" s="196"/>
      <c r="C46" s="27"/>
      <c r="D46" s="75">
        <v>15</v>
      </c>
      <c r="E46" s="75" t="s">
        <v>549</v>
      </c>
      <c r="F46" s="75">
        <v>15</v>
      </c>
      <c r="G46" s="75">
        <v>10</v>
      </c>
      <c r="H46" s="75">
        <v>15</v>
      </c>
      <c r="I46" s="75"/>
      <c r="J46" s="54"/>
      <c r="K46" s="75"/>
      <c r="L46" s="75"/>
      <c r="M46" s="75"/>
      <c r="N46" s="75">
        <v>15</v>
      </c>
      <c r="O46" s="75">
        <v>15</v>
      </c>
      <c r="P46" s="75"/>
      <c r="Q46" s="75"/>
      <c r="R46" s="75">
        <v>12</v>
      </c>
      <c r="S46" s="83">
        <v>12</v>
      </c>
      <c r="T46" s="83">
        <v>10</v>
      </c>
      <c r="U46" s="83" t="s">
        <v>549</v>
      </c>
    </row>
    <row r="47" spans="1:21" x14ac:dyDescent="0.3">
      <c r="A47" s="80" t="s">
        <v>28</v>
      </c>
      <c r="B47" s="196">
        <f>SUM(D47:T47)+12</f>
        <v>22</v>
      </c>
      <c r="C47" s="25">
        <f>B47</f>
        <v>22</v>
      </c>
      <c r="D47" s="75">
        <v>1</v>
      </c>
      <c r="E47" s="75">
        <v>1</v>
      </c>
      <c r="F47" s="75">
        <v>1</v>
      </c>
      <c r="G47" s="75">
        <v>1</v>
      </c>
      <c r="H47" s="75">
        <v>1</v>
      </c>
      <c r="I47" s="75"/>
      <c r="J47" s="54"/>
      <c r="K47" s="75"/>
      <c r="L47" s="75"/>
      <c r="M47" s="75"/>
      <c r="N47" s="75">
        <v>1</v>
      </c>
      <c r="O47" s="75">
        <v>1</v>
      </c>
      <c r="P47" s="75"/>
      <c r="Q47" s="75"/>
      <c r="R47" s="75">
        <v>1</v>
      </c>
      <c r="S47" s="75">
        <v>1</v>
      </c>
      <c r="T47" s="75">
        <v>1</v>
      </c>
      <c r="U47" s="75">
        <v>1</v>
      </c>
    </row>
    <row r="48" spans="1:21" x14ac:dyDescent="0.3">
      <c r="A48" s="80" t="s">
        <v>29</v>
      </c>
      <c r="B48" s="196">
        <f>SUM(D48:T48)</f>
        <v>0</v>
      </c>
      <c r="C48" s="25">
        <f t="shared" ref="C48:C53" si="6">B48</f>
        <v>0</v>
      </c>
      <c r="D48" s="75"/>
      <c r="E48" s="75"/>
      <c r="F48" s="75"/>
      <c r="G48" s="75"/>
      <c r="H48" s="75"/>
      <c r="I48" s="75"/>
      <c r="J48" s="54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1:21" x14ac:dyDescent="0.3">
      <c r="A49" s="80" t="s">
        <v>30</v>
      </c>
      <c r="B49" s="196">
        <f>B47+B48</f>
        <v>22</v>
      </c>
      <c r="C49" s="25">
        <f t="shared" si="6"/>
        <v>22</v>
      </c>
      <c r="D49" s="75"/>
      <c r="E49" s="75"/>
      <c r="F49" s="75"/>
      <c r="G49" s="75"/>
      <c r="H49" s="75"/>
      <c r="I49" s="75"/>
      <c r="J49" s="54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</row>
    <row r="50" spans="1:21" x14ac:dyDescent="0.3">
      <c r="A50" s="80" t="s">
        <v>31</v>
      </c>
      <c r="B50" s="196">
        <f>SUM(D50:T50)+3</f>
        <v>5</v>
      </c>
      <c r="C50" s="25">
        <f t="shared" si="6"/>
        <v>5</v>
      </c>
      <c r="D50" s="75"/>
      <c r="E50" s="75"/>
      <c r="F50" s="75">
        <v>1</v>
      </c>
      <c r="G50" s="75"/>
      <c r="H50" s="75">
        <v>1</v>
      </c>
      <c r="I50" s="75"/>
      <c r="J50" s="54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</row>
    <row r="51" spans="1:21" x14ac:dyDescent="0.3">
      <c r="A51" s="80" t="s">
        <v>40</v>
      </c>
      <c r="B51" s="196"/>
      <c r="C51" s="25"/>
      <c r="D51" s="75">
        <v>1</v>
      </c>
      <c r="E51" s="75"/>
      <c r="F51" s="75">
        <v>1</v>
      </c>
      <c r="G51" s="75">
        <v>3</v>
      </c>
      <c r="H51" s="75"/>
      <c r="I51" s="75"/>
      <c r="J51" s="54"/>
      <c r="K51" s="75"/>
      <c r="L51" s="75"/>
      <c r="M51" s="75"/>
      <c r="N51" s="75">
        <v>3</v>
      </c>
      <c r="O51" s="75">
        <v>1</v>
      </c>
      <c r="P51" s="75"/>
      <c r="Q51" s="75"/>
      <c r="R51" s="75">
        <v>2</v>
      </c>
      <c r="S51" s="75"/>
      <c r="T51" s="75">
        <v>3</v>
      </c>
      <c r="U51" s="75"/>
    </row>
    <row r="52" spans="1:21" x14ac:dyDescent="0.3">
      <c r="A52" s="80" t="s">
        <v>85</v>
      </c>
      <c r="B52" s="196"/>
      <c r="C52" s="25"/>
      <c r="D52" s="75">
        <v>1</v>
      </c>
      <c r="E52" s="75"/>
      <c r="F52" s="75">
        <v>1</v>
      </c>
      <c r="G52" s="75">
        <v>4</v>
      </c>
      <c r="H52" s="75"/>
      <c r="I52" s="75"/>
      <c r="J52" s="54"/>
      <c r="K52" s="75"/>
      <c r="L52" s="75"/>
      <c r="M52" s="75"/>
      <c r="N52" s="75">
        <v>4</v>
      </c>
      <c r="O52" s="75">
        <v>1</v>
      </c>
      <c r="P52" s="75"/>
      <c r="Q52" s="75"/>
      <c r="R52" s="75">
        <v>2</v>
      </c>
      <c r="S52" s="75"/>
      <c r="T52" s="75">
        <v>3</v>
      </c>
      <c r="U52" s="75"/>
    </row>
    <row r="53" spans="1:21" ht="17" thickBot="1" x14ac:dyDescent="0.35">
      <c r="A53" s="82" t="s">
        <v>32</v>
      </c>
      <c r="B53" s="197">
        <f>SUM(D53:T53)+74</f>
        <v>118</v>
      </c>
      <c r="C53" s="26">
        <f t="shared" si="6"/>
        <v>118</v>
      </c>
      <c r="D53" s="78">
        <v>3</v>
      </c>
      <c r="E53" s="78"/>
      <c r="F53" s="78">
        <v>7</v>
      </c>
      <c r="G53" s="78">
        <v>8</v>
      </c>
      <c r="H53" s="78">
        <v>5</v>
      </c>
      <c r="I53" s="78"/>
      <c r="J53" s="79"/>
      <c r="K53" s="78"/>
      <c r="L53" s="78"/>
      <c r="M53" s="78"/>
      <c r="N53" s="78">
        <v>7</v>
      </c>
      <c r="O53" s="78">
        <v>2</v>
      </c>
      <c r="P53" s="78"/>
      <c r="Q53" s="78"/>
      <c r="R53" s="78">
        <v>5</v>
      </c>
      <c r="S53" s="75"/>
      <c r="T53" s="75">
        <v>7</v>
      </c>
      <c r="U53" s="75"/>
    </row>
    <row r="54" spans="1:21" ht="21.1" x14ac:dyDescent="0.35">
      <c r="A54" s="48" t="s">
        <v>149</v>
      </c>
      <c r="B54" s="196"/>
      <c r="C54" s="27"/>
      <c r="D54" s="75" t="s">
        <v>551</v>
      </c>
      <c r="E54" s="75">
        <v>14</v>
      </c>
      <c r="F54" s="75" t="s">
        <v>628</v>
      </c>
      <c r="G54" s="75">
        <v>14</v>
      </c>
      <c r="H54" s="75">
        <v>14</v>
      </c>
      <c r="I54" s="75" t="s">
        <v>638</v>
      </c>
      <c r="J54" s="54"/>
      <c r="K54" s="75"/>
      <c r="L54" s="75" t="s">
        <v>628</v>
      </c>
      <c r="M54" s="75" t="s">
        <v>628</v>
      </c>
      <c r="N54" s="75">
        <v>14</v>
      </c>
      <c r="O54" s="75" t="s">
        <v>551</v>
      </c>
      <c r="P54" s="75">
        <v>14</v>
      </c>
      <c r="Q54" s="75">
        <v>14</v>
      </c>
      <c r="R54" s="75" t="s">
        <v>551</v>
      </c>
      <c r="S54" s="83" t="s">
        <v>628</v>
      </c>
      <c r="T54" s="83"/>
      <c r="U54" s="83">
        <v>14</v>
      </c>
    </row>
    <row r="55" spans="1:21" x14ac:dyDescent="0.3">
      <c r="A55" s="80" t="s">
        <v>28</v>
      </c>
      <c r="B55" s="196">
        <f>SUM(D55:T55)+14</f>
        <v>25</v>
      </c>
      <c r="C55" s="25">
        <f>B55+9</f>
        <v>34</v>
      </c>
      <c r="D55" s="75"/>
      <c r="E55" s="75">
        <v>1</v>
      </c>
      <c r="F55" s="75">
        <v>1</v>
      </c>
      <c r="G55" s="75">
        <v>1</v>
      </c>
      <c r="H55" s="75">
        <v>1</v>
      </c>
      <c r="I55" s="75">
        <v>1</v>
      </c>
      <c r="J55" s="54"/>
      <c r="K55" s="75"/>
      <c r="L55" s="75">
        <v>1</v>
      </c>
      <c r="M55" s="75">
        <v>1</v>
      </c>
      <c r="N55" s="75">
        <v>1</v>
      </c>
      <c r="O55" s="75"/>
      <c r="P55" s="75">
        <v>1</v>
      </c>
      <c r="Q55" s="75">
        <v>1</v>
      </c>
      <c r="R55" s="75"/>
      <c r="S55" s="75">
        <v>1</v>
      </c>
      <c r="T55" s="75"/>
      <c r="U55" s="75">
        <v>1</v>
      </c>
    </row>
    <row r="56" spans="1:21" x14ac:dyDescent="0.3">
      <c r="A56" s="80" t="s">
        <v>29</v>
      </c>
      <c r="B56" s="196">
        <f>SUM(D56:T56)+1</f>
        <v>4</v>
      </c>
      <c r="C56" s="25">
        <f>B56+4</f>
        <v>8</v>
      </c>
      <c r="D56" s="75">
        <v>1</v>
      </c>
      <c r="E56" s="75"/>
      <c r="F56" s="75"/>
      <c r="G56" s="75"/>
      <c r="H56" s="75"/>
      <c r="I56" s="75"/>
      <c r="J56" s="54"/>
      <c r="K56" s="75"/>
      <c r="L56" s="75"/>
      <c r="M56" s="75"/>
      <c r="N56" s="75"/>
      <c r="O56" s="75">
        <v>1</v>
      </c>
      <c r="P56" s="75"/>
      <c r="Q56" s="75"/>
      <c r="R56" s="75">
        <v>1</v>
      </c>
      <c r="S56" s="75"/>
      <c r="T56" s="75"/>
      <c r="U56" s="75"/>
    </row>
    <row r="57" spans="1:21" x14ac:dyDescent="0.3">
      <c r="A57" s="80" t="s">
        <v>30</v>
      </c>
      <c r="B57" s="196">
        <f>B55+B56</f>
        <v>29</v>
      </c>
      <c r="C57" s="25">
        <f>C55+C56</f>
        <v>42</v>
      </c>
      <c r="D57" s="75"/>
      <c r="E57" s="75"/>
      <c r="F57" s="75"/>
      <c r="G57" s="75"/>
      <c r="H57" s="75"/>
      <c r="I57" s="75"/>
      <c r="J57" s="54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</row>
    <row r="58" spans="1:21" x14ac:dyDescent="0.3">
      <c r="A58" s="80" t="s">
        <v>31</v>
      </c>
      <c r="B58" s="196">
        <f>SUM(D58:T58)+2</f>
        <v>6</v>
      </c>
      <c r="C58" s="25">
        <f>B58+4</f>
        <v>10</v>
      </c>
      <c r="D58" s="75"/>
      <c r="E58" s="75"/>
      <c r="F58" s="75"/>
      <c r="G58" s="75"/>
      <c r="H58" s="75"/>
      <c r="I58" s="75"/>
      <c r="J58" s="54"/>
      <c r="K58" s="75"/>
      <c r="L58" s="75">
        <v>1</v>
      </c>
      <c r="M58" s="75"/>
      <c r="N58" s="75">
        <v>1</v>
      </c>
      <c r="O58" s="75"/>
      <c r="P58" s="75">
        <v>1</v>
      </c>
      <c r="Q58" s="75">
        <v>1</v>
      </c>
      <c r="R58" s="75"/>
      <c r="S58" s="75"/>
      <c r="T58" s="75"/>
      <c r="U58" s="75"/>
    </row>
    <row r="59" spans="1:21" ht="17" thickBot="1" x14ac:dyDescent="0.35">
      <c r="A59" s="82" t="s">
        <v>32</v>
      </c>
      <c r="B59" s="197">
        <f>SUM(D59:T59)+12</f>
        <v>32</v>
      </c>
      <c r="C59" s="26">
        <f>B59+20</f>
        <v>52</v>
      </c>
      <c r="D59" s="78"/>
      <c r="E59" s="78"/>
      <c r="F59" s="78"/>
      <c r="G59" s="78"/>
      <c r="H59" s="78"/>
      <c r="I59" s="78"/>
      <c r="J59" s="79"/>
      <c r="K59" s="78"/>
      <c r="L59" s="78">
        <v>5</v>
      </c>
      <c r="M59" s="78"/>
      <c r="N59" s="78">
        <v>5</v>
      </c>
      <c r="O59" s="78"/>
      <c r="P59" s="78">
        <v>5</v>
      </c>
      <c r="Q59" s="78">
        <v>5</v>
      </c>
      <c r="R59" s="78"/>
      <c r="S59" s="78"/>
      <c r="T59" s="78"/>
      <c r="U59" s="78"/>
    </row>
    <row r="60" spans="1:21" ht="21.1" x14ac:dyDescent="0.35">
      <c r="A60" s="66" t="s">
        <v>146</v>
      </c>
      <c r="B60" s="198"/>
      <c r="C60" s="27"/>
      <c r="D60" s="96" t="s">
        <v>559</v>
      </c>
      <c r="E60" s="69" t="s">
        <v>638</v>
      </c>
      <c r="F60" s="70"/>
      <c r="G60" s="70" t="s">
        <v>551</v>
      </c>
      <c r="H60" s="70" t="s">
        <v>638</v>
      </c>
      <c r="I60" s="70"/>
      <c r="J60" s="71"/>
      <c r="K60" s="70"/>
      <c r="L60" s="70"/>
      <c r="M60" s="70"/>
      <c r="N60" s="70"/>
      <c r="O60" s="70"/>
      <c r="P60" s="70"/>
      <c r="Q60" s="70"/>
      <c r="R60" s="70"/>
      <c r="S60" s="70"/>
      <c r="T60" s="70">
        <v>15</v>
      </c>
      <c r="U60" s="70"/>
    </row>
    <row r="61" spans="1:21" x14ac:dyDescent="0.3">
      <c r="A61" s="72" t="s">
        <v>28</v>
      </c>
      <c r="B61" s="196">
        <f>SUM(D61:T61)</f>
        <v>4</v>
      </c>
      <c r="C61" s="25">
        <f>B61+7</f>
        <v>11</v>
      </c>
      <c r="D61" s="81">
        <v>1</v>
      </c>
      <c r="E61" s="41">
        <v>1</v>
      </c>
      <c r="F61" s="75"/>
      <c r="G61" s="75"/>
      <c r="H61" s="75">
        <v>1</v>
      </c>
      <c r="I61" s="75"/>
      <c r="J61" s="54"/>
      <c r="K61" s="75"/>
      <c r="L61" s="75"/>
      <c r="M61" s="75"/>
      <c r="N61" s="75"/>
      <c r="O61" s="75"/>
      <c r="P61" s="75"/>
      <c r="Q61" s="75"/>
      <c r="R61" s="75"/>
      <c r="S61" s="75"/>
      <c r="T61" s="75">
        <v>1</v>
      </c>
      <c r="U61" s="75"/>
    </row>
    <row r="62" spans="1:21" x14ac:dyDescent="0.3">
      <c r="A62" s="72" t="s">
        <v>29</v>
      </c>
      <c r="B62" s="196">
        <f>SUM(D62:T62)</f>
        <v>1</v>
      </c>
      <c r="C62" s="25">
        <f>B62+4</f>
        <v>5</v>
      </c>
      <c r="D62" s="81"/>
      <c r="E62" s="41"/>
      <c r="F62" s="75"/>
      <c r="G62" s="75">
        <v>1</v>
      </c>
      <c r="H62" s="75"/>
      <c r="I62" s="75"/>
      <c r="J62" s="54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</row>
    <row r="63" spans="1:21" x14ac:dyDescent="0.3">
      <c r="A63" s="72" t="s">
        <v>30</v>
      </c>
      <c r="B63" s="196">
        <f>B61+B62</f>
        <v>5</v>
      </c>
      <c r="C63" s="25">
        <f>C61+C62</f>
        <v>16</v>
      </c>
      <c r="D63" s="81"/>
      <c r="E63" s="41"/>
      <c r="F63" s="75"/>
      <c r="G63" s="75"/>
      <c r="H63" s="75"/>
      <c r="I63" s="75"/>
      <c r="J63" s="54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</row>
    <row r="64" spans="1:21" x14ac:dyDescent="0.3">
      <c r="A64" s="72" t="s">
        <v>31</v>
      </c>
      <c r="B64" s="196">
        <f>SUM(D64:T64)</f>
        <v>0</v>
      </c>
      <c r="C64" s="25">
        <f>B64+2</f>
        <v>2</v>
      </c>
      <c r="D64" s="81"/>
      <c r="E64" s="41"/>
      <c r="F64" s="75"/>
      <c r="G64" s="75"/>
      <c r="H64" s="75"/>
      <c r="I64" s="75"/>
      <c r="J64" s="54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</row>
    <row r="65" spans="1:21" ht="17" thickBot="1" x14ac:dyDescent="0.35">
      <c r="A65" s="76" t="s">
        <v>32</v>
      </c>
      <c r="B65" s="197">
        <f>SUM(D65:T65)</f>
        <v>0</v>
      </c>
      <c r="C65" s="26">
        <f>B65+14</f>
        <v>14</v>
      </c>
      <c r="D65" s="98"/>
      <c r="E65" s="42"/>
      <c r="F65" s="78"/>
      <c r="G65" s="78"/>
      <c r="H65" s="78"/>
      <c r="I65" s="78"/>
      <c r="J65" s="79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</row>
    <row r="66" spans="1:21" ht="21.1" x14ac:dyDescent="0.35">
      <c r="A66" s="48" t="s">
        <v>451</v>
      </c>
      <c r="B66" s="196"/>
      <c r="C66" s="27"/>
      <c r="D66" s="75" t="s">
        <v>560</v>
      </c>
      <c r="E66" s="75"/>
      <c r="F66" s="75">
        <v>11</v>
      </c>
      <c r="G66" s="75">
        <v>11</v>
      </c>
      <c r="H66" s="75" t="s">
        <v>661</v>
      </c>
      <c r="I66" s="75"/>
      <c r="J66" s="54"/>
      <c r="K66" s="75"/>
      <c r="L66" s="75">
        <v>12</v>
      </c>
      <c r="M66" s="75">
        <v>12</v>
      </c>
      <c r="N66" s="75">
        <v>12</v>
      </c>
      <c r="O66" s="75"/>
      <c r="P66" s="75" t="s">
        <v>549</v>
      </c>
      <c r="Q66" s="75" t="s">
        <v>549</v>
      </c>
      <c r="R66" s="75" t="s">
        <v>551</v>
      </c>
      <c r="S66" s="75"/>
      <c r="T66" s="75"/>
      <c r="U66" s="75" t="s">
        <v>548</v>
      </c>
    </row>
    <row r="67" spans="1:21" x14ac:dyDescent="0.3">
      <c r="A67" s="80" t="s">
        <v>28</v>
      </c>
      <c r="B67" s="196">
        <f>SUM(D67:T67)</f>
        <v>9</v>
      </c>
      <c r="C67" s="25">
        <f>B67+11</f>
        <v>20</v>
      </c>
      <c r="D67" s="75">
        <v>1</v>
      </c>
      <c r="E67" s="75"/>
      <c r="F67" s="75">
        <v>1</v>
      </c>
      <c r="G67" s="75">
        <v>1</v>
      </c>
      <c r="H67" s="75">
        <v>1</v>
      </c>
      <c r="I67" s="75"/>
      <c r="J67" s="54"/>
      <c r="K67" s="75"/>
      <c r="L67" s="75">
        <v>1</v>
      </c>
      <c r="M67" s="75">
        <v>1</v>
      </c>
      <c r="N67" s="75">
        <v>1</v>
      </c>
      <c r="O67" s="75"/>
      <c r="P67" s="75">
        <v>1</v>
      </c>
      <c r="Q67" s="75">
        <v>1</v>
      </c>
      <c r="R67" s="75"/>
      <c r="S67" s="75"/>
      <c r="T67" s="75"/>
      <c r="U67" s="75">
        <v>1</v>
      </c>
    </row>
    <row r="68" spans="1:21" x14ac:dyDescent="0.3">
      <c r="A68" s="80" t="s">
        <v>29</v>
      </c>
      <c r="B68" s="196">
        <f>SUM(D68:T68)</f>
        <v>1</v>
      </c>
      <c r="C68" s="25">
        <f t="shared" ref="C68" si="7">B68</f>
        <v>1</v>
      </c>
      <c r="D68" s="75"/>
      <c r="E68" s="75"/>
      <c r="F68" s="75"/>
      <c r="G68" s="75"/>
      <c r="H68" s="75"/>
      <c r="I68" s="75"/>
      <c r="J68" s="54"/>
      <c r="K68" s="75"/>
      <c r="L68" s="75"/>
      <c r="M68" s="75"/>
      <c r="N68" s="75"/>
      <c r="O68" s="75"/>
      <c r="P68" s="75"/>
      <c r="Q68" s="75"/>
      <c r="R68" s="75">
        <v>1</v>
      </c>
      <c r="S68" s="75"/>
      <c r="T68" s="75"/>
      <c r="U68" s="75"/>
    </row>
    <row r="69" spans="1:21" x14ac:dyDescent="0.3">
      <c r="A69" s="80" t="s">
        <v>30</v>
      </c>
      <c r="B69" s="196">
        <f>B67+B68</f>
        <v>10</v>
      </c>
      <c r="C69" s="25">
        <f>C67+C68</f>
        <v>21</v>
      </c>
      <c r="D69" s="75"/>
      <c r="E69" s="75"/>
      <c r="F69" s="75"/>
      <c r="G69" s="75"/>
      <c r="H69" s="75"/>
      <c r="I69" s="75"/>
      <c r="J69" s="54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</row>
    <row r="70" spans="1:21" x14ac:dyDescent="0.3">
      <c r="A70" s="80" t="s">
        <v>31</v>
      </c>
      <c r="B70" s="196">
        <f>SUM(D70:T70)</f>
        <v>5</v>
      </c>
      <c r="C70" s="25">
        <f>B70+5</f>
        <v>10</v>
      </c>
      <c r="D70" s="75">
        <v>1</v>
      </c>
      <c r="E70" s="75"/>
      <c r="F70" s="75">
        <v>1</v>
      </c>
      <c r="G70" s="75"/>
      <c r="H70" s="75"/>
      <c r="I70" s="75"/>
      <c r="J70" s="54"/>
      <c r="K70" s="75"/>
      <c r="L70" s="75"/>
      <c r="M70" s="75">
        <v>1</v>
      </c>
      <c r="N70" s="75">
        <v>1</v>
      </c>
      <c r="O70" s="75"/>
      <c r="P70" s="75"/>
      <c r="Q70" s="75"/>
      <c r="R70" s="75">
        <v>1</v>
      </c>
      <c r="S70" s="75"/>
      <c r="T70" s="75"/>
      <c r="U70" s="75"/>
    </row>
    <row r="71" spans="1:21" ht="17" thickBot="1" x14ac:dyDescent="0.35">
      <c r="A71" s="82" t="s">
        <v>32</v>
      </c>
      <c r="B71" s="197">
        <f>SUM(D71:T71)</f>
        <v>27</v>
      </c>
      <c r="C71" s="26">
        <f>B71+25</f>
        <v>52</v>
      </c>
      <c r="D71" s="78">
        <v>5</v>
      </c>
      <c r="E71" s="78"/>
      <c r="F71" s="78">
        <v>5</v>
      </c>
      <c r="G71" s="78"/>
      <c r="H71" s="78"/>
      <c r="I71" s="78"/>
      <c r="J71" s="79"/>
      <c r="K71" s="78"/>
      <c r="L71" s="78"/>
      <c r="M71" s="78">
        <v>5</v>
      </c>
      <c r="N71" s="78">
        <v>7</v>
      </c>
      <c r="O71" s="42"/>
      <c r="P71" s="42"/>
      <c r="Q71" s="78"/>
      <c r="R71" s="78">
        <v>5</v>
      </c>
      <c r="S71" s="78"/>
      <c r="T71" s="78"/>
      <c r="U71" s="78"/>
    </row>
    <row r="72" spans="1:21" ht="21.1" x14ac:dyDescent="0.35">
      <c r="A72" s="48" t="s">
        <v>150</v>
      </c>
      <c r="B72" s="196"/>
      <c r="C72" s="27"/>
      <c r="D72" s="75" t="s">
        <v>551</v>
      </c>
      <c r="E72" s="75">
        <v>13</v>
      </c>
      <c r="F72" s="75">
        <v>12</v>
      </c>
      <c r="G72" s="75">
        <v>12</v>
      </c>
      <c r="H72" s="75" t="s">
        <v>551</v>
      </c>
      <c r="I72" s="75" t="s">
        <v>676</v>
      </c>
      <c r="J72" s="54"/>
      <c r="K72" s="75">
        <v>11</v>
      </c>
      <c r="L72" s="75" t="s">
        <v>550</v>
      </c>
      <c r="M72" s="75" t="s">
        <v>621</v>
      </c>
      <c r="N72" s="75" t="s">
        <v>551</v>
      </c>
      <c r="O72" s="75">
        <v>12</v>
      </c>
      <c r="P72" s="75" t="s">
        <v>551</v>
      </c>
      <c r="Q72" s="75" t="s">
        <v>551</v>
      </c>
      <c r="R72" s="75" t="s">
        <v>551</v>
      </c>
      <c r="S72" s="75" t="s">
        <v>551</v>
      </c>
      <c r="T72" s="75">
        <v>12</v>
      </c>
      <c r="U72" s="75" t="s">
        <v>551</v>
      </c>
    </row>
    <row r="73" spans="1:21" x14ac:dyDescent="0.3">
      <c r="A73" s="80" t="s">
        <v>28</v>
      </c>
      <c r="B73" s="196">
        <f>SUM(D73:T73)+6</f>
        <v>13</v>
      </c>
      <c r="C73" s="25">
        <f>B73+30</f>
        <v>43</v>
      </c>
      <c r="D73" s="75"/>
      <c r="E73" s="75">
        <v>1</v>
      </c>
      <c r="F73" s="75">
        <v>1</v>
      </c>
      <c r="G73" s="75">
        <v>1</v>
      </c>
      <c r="H73" s="75"/>
      <c r="I73" s="75"/>
      <c r="J73" s="54"/>
      <c r="K73" s="75">
        <v>1</v>
      </c>
      <c r="L73" s="75">
        <v>1</v>
      </c>
      <c r="M73" s="75"/>
      <c r="N73" s="75"/>
      <c r="O73" s="75">
        <v>1</v>
      </c>
      <c r="P73" s="75"/>
      <c r="Q73" s="75"/>
      <c r="R73" s="75"/>
      <c r="S73" s="75"/>
      <c r="T73" s="75">
        <v>1</v>
      </c>
      <c r="U73" s="75"/>
    </row>
    <row r="74" spans="1:21" x14ac:dyDescent="0.3">
      <c r="A74" s="80" t="s">
        <v>29</v>
      </c>
      <c r="B74" s="196">
        <f>SUM(D74:T74)+10</f>
        <v>18</v>
      </c>
      <c r="C74" s="25">
        <f>B74+4</f>
        <v>22</v>
      </c>
      <c r="D74" s="75">
        <v>1</v>
      </c>
      <c r="E74" s="75"/>
      <c r="F74" s="75"/>
      <c r="G74" s="75"/>
      <c r="H74" s="75">
        <v>1</v>
      </c>
      <c r="I74" s="75">
        <v>1</v>
      </c>
      <c r="J74" s="54"/>
      <c r="K74" s="75"/>
      <c r="L74" s="75"/>
      <c r="M74" s="75"/>
      <c r="N74" s="75">
        <v>1</v>
      </c>
      <c r="O74" s="75"/>
      <c r="P74" s="75">
        <v>1</v>
      </c>
      <c r="Q74" s="75">
        <v>1</v>
      </c>
      <c r="R74" s="75">
        <v>1</v>
      </c>
      <c r="S74" s="75">
        <v>1</v>
      </c>
      <c r="T74" s="75"/>
      <c r="U74" s="75">
        <v>1</v>
      </c>
    </row>
    <row r="75" spans="1:21" x14ac:dyDescent="0.3">
      <c r="A75" s="80" t="s">
        <v>30</v>
      </c>
      <c r="B75" s="196">
        <f>B73+B74</f>
        <v>31</v>
      </c>
      <c r="C75" s="25">
        <f>C73+C74</f>
        <v>65</v>
      </c>
      <c r="D75" s="75"/>
      <c r="E75" s="75"/>
      <c r="F75" s="75"/>
      <c r="G75" s="75"/>
      <c r="H75" s="75"/>
      <c r="I75" s="75"/>
      <c r="J75" s="54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</row>
    <row r="76" spans="1:21" x14ac:dyDescent="0.3">
      <c r="A76" s="80" t="s">
        <v>31</v>
      </c>
      <c r="B76" s="196">
        <f>SUM(D76:T76)+1</f>
        <v>3</v>
      </c>
      <c r="C76" s="25">
        <f>B76+7</f>
        <v>10</v>
      </c>
      <c r="D76" s="75"/>
      <c r="E76" s="75"/>
      <c r="F76" s="75"/>
      <c r="G76" s="75"/>
      <c r="H76" s="75"/>
      <c r="I76" s="75"/>
      <c r="J76" s="54"/>
      <c r="K76" s="75"/>
      <c r="L76" s="75">
        <v>1</v>
      </c>
      <c r="M76" s="75"/>
      <c r="N76" s="75"/>
      <c r="O76" s="75"/>
      <c r="P76" s="75"/>
      <c r="Q76" s="75">
        <v>1</v>
      </c>
      <c r="R76" s="75"/>
      <c r="S76" s="75"/>
      <c r="T76" s="75"/>
      <c r="U76" s="75"/>
    </row>
    <row r="77" spans="1:21" ht="17" thickBot="1" x14ac:dyDescent="0.35">
      <c r="A77" s="82" t="s">
        <v>32</v>
      </c>
      <c r="B77" s="197">
        <f>SUM(D77:T77)+5</f>
        <v>15</v>
      </c>
      <c r="C77" s="26">
        <f>B77+41</f>
        <v>56</v>
      </c>
      <c r="D77" s="78"/>
      <c r="E77" s="78"/>
      <c r="F77" s="78"/>
      <c r="G77" s="78"/>
      <c r="H77" s="78"/>
      <c r="I77" s="78"/>
      <c r="J77" s="79"/>
      <c r="K77" s="78"/>
      <c r="L77" s="78">
        <v>5</v>
      </c>
      <c r="M77" s="78"/>
      <c r="N77" s="78"/>
      <c r="O77" s="78"/>
      <c r="P77" s="78"/>
      <c r="Q77" s="78">
        <v>5</v>
      </c>
      <c r="R77" s="78"/>
      <c r="S77" s="78"/>
      <c r="T77" s="78"/>
      <c r="U77" s="78"/>
    </row>
    <row r="78" spans="1:21" ht="21.1" x14ac:dyDescent="0.35">
      <c r="A78" s="48" t="s">
        <v>151</v>
      </c>
      <c r="B78" s="196"/>
      <c r="C78" s="27"/>
      <c r="D78" s="75"/>
      <c r="E78" s="75" t="s">
        <v>551</v>
      </c>
      <c r="F78" s="75">
        <v>9</v>
      </c>
      <c r="G78" s="75" t="s">
        <v>548</v>
      </c>
      <c r="H78" s="75"/>
      <c r="I78" s="75">
        <v>13</v>
      </c>
      <c r="J78" s="54"/>
      <c r="K78" s="75">
        <v>13</v>
      </c>
      <c r="L78" s="75">
        <v>9</v>
      </c>
      <c r="M78" s="75" t="s">
        <v>551</v>
      </c>
      <c r="N78" s="75" t="s">
        <v>551</v>
      </c>
      <c r="O78" s="75" t="s">
        <v>548</v>
      </c>
      <c r="P78" s="75" t="s">
        <v>551</v>
      </c>
      <c r="Q78" s="75" t="s">
        <v>551</v>
      </c>
      <c r="R78" s="75" t="s">
        <v>548</v>
      </c>
      <c r="S78" s="75">
        <v>9</v>
      </c>
      <c r="T78" s="75" t="s">
        <v>621</v>
      </c>
      <c r="U78" s="75" t="s">
        <v>551</v>
      </c>
    </row>
    <row r="79" spans="1:21" x14ac:dyDescent="0.3">
      <c r="A79" s="80" t="s">
        <v>28</v>
      </c>
      <c r="B79" s="196">
        <f>SUM(D79:T79)+15</f>
        <v>23</v>
      </c>
      <c r="C79" s="25">
        <f>B79</f>
        <v>23</v>
      </c>
      <c r="D79" s="75"/>
      <c r="E79" s="75"/>
      <c r="F79" s="75">
        <v>1</v>
      </c>
      <c r="G79" s="75">
        <v>1</v>
      </c>
      <c r="H79" s="75"/>
      <c r="I79" s="75">
        <v>1</v>
      </c>
      <c r="J79" s="54"/>
      <c r="K79" s="75">
        <v>1</v>
      </c>
      <c r="L79" s="75">
        <v>1</v>
      </c>
      <c r="M79" s="75"/>
      <c r="N79" s="75"/>
      <c r="O79" s="75">
        <v>1</v>
      </c>
      <c r="P79" s="75"/>
      <c r="Q79" s="75"/>
      <c r="R79" s="75">
        <v>1</v>
      </c>
      <c r="S79" s="75">
        <v>1</v>
      </c>
      <c r="T79" s="75"/>
      <c r="U79" s="75"/>
    </row>
    <row r="80" spans="1:21" x14ac:dyDescent="0.3">
      <c r="A80" s="80" t="s">
        <v>29</v>
      </c>
      <c r="B80" s="196">
        <f>SUM(D80:T80)</f>
        <v>5</v>
      </c>
      <c r="C80" s="25">
        <f t="shared" ref="C80:C83" si="8">B80</f>
        <v>5</v>
      </c>
      <c r="D80" s="75"/>
      <c r="E80" s="75">
        <v>1</v>
      </c>
      <c r="F80" s="75"/>
      <c r="G80" s="75"/>
      <c r="H80" s="75"/>
      <c r="I80" s="75"/>
      <c r="J80" s="54"/>
      <c r="K80" s="75"/>
      <c r="L80" s="75"/>
      <c r="M80" s="75">
        <v>1</v>
      </c>
      <c r="N80" s="75">
        <v>1</v>
      </c>
      <c r="O80" s="75"/>
      <c r="P80" s="75">
        <v>1</v>
      </c>
      <c r="Q80" s="75">
        <v>1</v>
      </c>
      <c r="R80" s="75"/>
      <c r="S80" s="75"/>
      <c r="T80" s="75"/>
      <c r="U80" s="75">
        <v>1</v>
      </c>
    </row>
    <row r="81" spans="1:21" x14ac:dyDescent="0.3">
      <c r="A81" s="80" t="s">
        <v>30</v>
      </c>
      <c r="B81" s="196">
        <f>B79+B80</f>
        <v>28</v>
      </c>
      <c r="C81" s="25">
        <f t="shared" si="8"/>
        <v>28</v>
      </c>
      <c r="D81" s="75"/>
      <c r="E81" s="75"/>
      <c r="F81" s="75"/>
      <c r="G81" s="75"/>
      <c r="H81" s="75"/>
      <c r="I81" s="75"/>
      <c r="J81" s="54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</row>
    <row r="82" spans="1:21" x14ac:dyDescent="0.3">
      <c r="A82" s="80" t="s">
        <v>31</v>
      </c>
      <c r="B82" s="196">
        <f>SUM(D82:T82)+3</f>
        <v>4</v>
      </c>
      <c r="C82" s="25">
        <f t="shared" si="8"/>
        <v>4</v>
      </c>
      <c r="D82" s="75"/>
      <c r="E82" s="75"/>
      <c r="F82" s="75"/>
      <c r="G82" s="75"/>
      <c r="H82" s="75"/>
      <c r="I82" s="75"/>
      <c r="J82" s="54"/>
      <c r="K82" s="75"/>
      <c r="L82" s="75">
        <v>1</v>
      </c>
      <c r="M82" s="75"/>
      <c r="N82" s="75"/>
      <c r="O82" s="75"/>
      <c r="P82" s="75"/>
      <c r="Q82" s="75"/>
      <c r="R82" s="75"/>
      <c r="S82" s="75"/>
      <c r="T82" s="75"/>
      <c r="U82" s="75"/>
    </row>
    <row r="83" spans="1:21" ht="17" thickBot="1" x14ac:dyDescent="0.35">
      <c r="A83" s="82" t="s">
        <v>32</v>
      </c>
      <c r="B83" s="197">
        <f>SUM(D83:T83)+15</f>
        <v>20</v>
      </c>
      <c r="C83" s="26">
        <f t="shared" si="8"/>
        <v>20</v>
      </c>
      <c r="D83" s="78"/>
      <c r="E83" s="78"/>
      <c r="F83" s="78"/>
      <c r="G83" s="78"/>
      <c r="H83" s="78"/>
      <c r="I83" s="78"/>
      <c r="J83" s="79"/>
      <c r="K83" s="78"/>
      <c r="L83" s="78">
        <v>5</v>
      </c>
      <c r="M83" s="78"/>
      <c r="N83" s="78"/>
      <c r="O83" s="78"/>
      <c r="P83" s="78"/>
      <c r="Q83" s="78"/>
      <c r="R83" s="78"/>
      <c r="S83" s="78"/>
      <c r="T83" s="78"/>
      <c r="U83" s="78"/>
    </row>
    <row r="84" spans="1:21" ht="21.1" x14ac:dyDescent="0.35">
      <c r="A84" s="48" t="s">
        <v>153</v>
      </c>
      <c r="B84" s="196"/>
      <c r="C84" s="25"/>
      <c r="D84" s="75" t="s">
        <v>550</v>
      </c>
      <c r="E84" s="75"/>
      <c r="F84" s="75">
        <v>13</v>
      </c>
      <c r="G84" s="75">
        <v>13</v>
      </c>
      <c r="H84" s="75">
        <v>13</v>
      </c>
      <c r="I84" s="75">
        <v>12</v>
      </c>
      <c r="J84" s="54"/>
      <c r="K84" s="75">
        <v>12</v>
      </c>
      <c r="L84" s="75"/>
      <c r="M84" s="75">
        <v>13</v>
      </c>
      <c r="N84" s="75">
        <v>13</v>
      </c>
      <c r="O84" s="75">
        <v>13</v>
      </c>
      <c r="P84" s="75">
        <v>13</v>
      </c>
      <c r="Q84" s="75">
        <v>13</v>
      </c>
      <c r="R84" s="75" t="s">
        <v>550</v>
      </c>
      <c r="S84" s="75">
        <v>13</v>
      </c>
      <c r="T84" s="75"/>
      <c r="U84" s="75">
        <v>13</v>
      </c>
    </row>
    <row r="85" spans="1:21" x14ac:dyDescent="0.3">
      <c r="A85" s="80" t="s">
        <v>28</v>
      </c>
      <c r="B85" s="196">
        <f>SUM(D85:T85)+3</f>
        <v>16</v>
      </c>
      <c r="C85" s="25">
        <f>B85</f>
        <v>16</v>
      </c>
      <c r="D85" s="75">
        <v>1</v>
      </c>
      <c r="E85" s="75"/>
      <c r="F85" s="75">
        <v>1</v>
      </c>
      <c r="G85" s="75">
        <v>1</v>
      </c>
      <c r="H85" s="75">
        <v>1</v>
      </c>
      <c r="I85" s="75">
        <v>1</v>
      </c>
      <c r="J85" s="54"/>
      <c r="K85" s="75">
        <v>1</v>
      </c>
      <c r="L85" s="75"/>
      <c r="M85" s="75">
        <v>1</v>
      </c>
      <c r="N85" s="75">
        <v>1</v>
      </c>
      <c r="O85" s="75">
        <v>1</v>
      </c>
      <c r="P85" s="75">
        <v>1</v>
      </c>
      <c r="Q85" s="75">
        <v>1</v>
      </c>
      <c r="R85" s="75">
        <v>1</v>
      </c>
      <c r="S85" s="75">
        <v>1</v>
      </c>
      <c r="T85" s="75"/>
      <c r="U85" s="75">
        <v>1</v>
      </c>
    </row>
    <row r="86" spans="1:21" x14ac:dyDescent="0.3">
      <c r="A86" s="80" t="s">
        <v>29</v>
      </c>
      <c r="B86" s="196">
        <f>SUM(D86:T86)</f>
        <v>0</v>
      </c>
      <c r="C86" s="25">
        <f t="shared" ref="C86:C89" si="9">B86</f>
        <v>0</v>
      </c>
      <c r="D86" s="75"/>
      <c r="E86" s="75"/>
      <c r="F86" s="75"/>
      <c r="G86" s="75"/>
      <c r="H86" s="75"/>
      <c r="I86" s="75"/>
      <c r="J86" s="54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</row>
    <row r="87" spans="1:21" x14ac:dyDescent="0.3">
      <c r="A87" s="80" t="s">
        <v>30</v>
      </c>
      <c r="B87" s="196">
        <f>B85+B86</f>
        <v>16</v>
      </c>
      <c r="C87" s="25">
        <f t="shared" si="9"/>
        <v>16</v>
      </c>
      <c r="D87" s="75"/>
      <c r="E87" s="75"/>
      <c r="F87" s="75"/>
      <c r="G87" s="75"/>
      <c r="H87" s="75"/>
      <c r="I87" s="75"/>
      <c r="J87" s="54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</row>
    <row r="88" spans="1:21" x14ac:dyDescent="0.3">
      <c r="A88" s="80" t="s">
        <v>31</v>
      </c>
      <c r="B88" s="196">
        <f>SUM(D88:T88)</f>
        <v>2</v>
      </c>
      <c r="C88" s="25">
        <f t="shared" si="9"/>
        <v>2</v>
      </c>
      <c r="D88" s="75"/>
      <c r="E88" s="75"/>
      <c r="F88" s="75"/>
      <c r="G88" s="75"/>
      <c r="H88" s="75"/>
      <c r="I88" s="75"/>
      <c r="J88" s="54"/>
      <c r="K88" s="75"/>
      <c r="L88" s="75"/>
      <c r="M88" s="75">
        <v>1</v>
      </c>
      <c r="N88" s="75"/>
      <c r="O88" s="75"/>
      <c r="P88" s="75"/>
      <c r="Q88" s="75">
        <v>1</v>
      </c>
      <c r="R88" s="75"/>
      <c r="S88" s="75"/>
      <c r="T88" s="75"/>
      <c r="U88" s="75"/>
    </row>
    <row r="89" spans="1:21" ht="17" thickBot="1" x14ac:dyDescent="0.35">
      <c r="A89" s="82" t="s">
        <v>32</v>
      </c>
      <c r="B89" s="197">
        <f>SUM(D89:T89)</f>
        <v>12</v>
      </c>
      <c r="C89" s="26">
        <f t="shared" si="9"/>
        <v>12</v>
      </c>
      <c r="D89" s="78"/>
      <c r="E89" s="78"/>
      <c r="F89" s="78"/>
      <c r="G89" s="78"/>
      <c r="H89" s="78"/>
      <c r="I89" s="78"/>
      <c r="J89" s="79"/>
      <c r="K89" s="78"/>
      <c r="L89" s="78"/>
      <c r="M89" s="78">
        <v>7</v>
      </c>
      <c r="N89" s="78"/>
      <c r="O89" s="78"/>
      <c r="P89" s="78"/>
      <c r="Q89" s="42">
        <v>5</v>
      </c>
      <c r="R89" s="78"/>
      <c r="S89" s="78"/>
      <c r="T89" s="78"/>
      <c r="U89" s="78"/>
    </row>
    <row r="90" spans="1:21" ht="21.1" x14ac:dyDescent="0.35">
      <c r="A90" s="48" t="s">
        <v>533</v>
      </c>
      <c r="B90" s="196"/>
      <c r="C90" s="27"/>
      <c r="D90" s="75"/>
      <c r="E90" s="75" t="s">
        <v>556</v>
      </c>
      <c r="F90" s="75" t="s">
        <v>621</v>
      </c>
      <c r="G90" s="75"/>
      <c r="H90" s="75"/>
      <c r="I90" s="75" t="s">
        <v>551</v>
      </c>
      <c r="J90" s="54"/>
      <c r="K90" s="75" t="s">
        <v>551</v>
      </c>
      <c r="L90" s="75"/>
      <c r="M90" s="75"/>
      <c r="N90" s="75"/>
      <c r="O90" s="75"/>
      <c r="P90" s="75"/>
      <c r="Q90" s="75"/>
      <c r="R90" s="75"/>
      <c r="S90" s="75"/>
      <c r="T90" s="75">
        <v>14</v>
      </c>
      <c r="U90" s="75"/>
    </row>
    <row r="91" spans="1:21" x14ac:dyDescent="0.3">
      <c r="A91" s="80" t="s">
        <v>28</v>
      </c>
      <c r="B91" s="196">
        <f>SUM(D91:T91)</f>
        <v>1</v>
      </c>
      <c r="C91" s="25">
        <f>B91</f>
        <v>1</v>
      </c>
      <c r="D91" s="75"/>
      <c r="E91" s="75"/>
      <c r="F91" s="75"/>
      <c r="G91" s="75"/>
      <c r="H91" s="75"/>
      <c r="I91" s="75"/>
      <c r="J91" s="54"/>
      <c r="K91" s="75"/>
      <c r="L91" s="75"/>
      <c r="M91" s="75"/>
      <c r="N91" s="75"/>
      <c r="O91" s="75"/>
      <c r="P91" s="75"/>
      <c r="Q91" s="75"/>
      <c r="R91" s="75"/>
      <c r="S91" s="75"/>
      <c r="T91" s="75">
        <v>1</v>
      </c>
      <c r="U91" s="75"/>
    </row>
    <row r="92" spans="1:21" x14ac:dyDescent="0.3">
      <c r="A92" s="80" t="s">
        <v>29</v>
      </c>
      <c r="B92" s="196">
        <f>SUM(D92:T92)</f>
        <v>3</v>
      </c>
      <c r="C92" s="25">
        <f t="shared" ref="C92:C95" si="10">B92</f>
        <v>3</v>
      </c>
      <c r="D92" s="75"/>
      <c r="E92" s="75">
        <v>1</v>
      </c>
      <c r="F92" s="75"/>
      <c r="G92" s="75"/>
      <c r="H92" s="75"/>
      <c r="I92" s="75">
        <v>1</v>
      </c>
      <c r="J92" s="54"/>
      <c r="K92" s="75">
        <v>1</v>
      </c>
      <c r="L92" s="75"/>
      <c r="M92" s="75"/>
      <c r="N92" s="75"/>
      <c r="O92" s="75"/>
      <c r="P92" s="75"/>
      <c r="Q92" s="75"/>
      <c r="R92" s="75"/>
      <c r="S92" s="75"/>
      <c r="T92" s="75"/>
      <c r="U92" s="75"/>
    </row>
    <row r="93" spans="1:21" x14ac:dyDescent="0.3">
      <c r="A93" s="80" t="s">
        <v>30</v>
      </c>
      <c r="B93" s="196">
        <f>B91+B92</f>
        <v>4</v>
      </c>
      <c r="C93" s="25">
        <f t="shared" si="10"/>
        <v>4</v>
      </c>
      <c r="D93" s="75"/>
      <c r="E93" s="75"/>
      <c r="F93" s="75"/>
      <c r="G93" s="75"/>
      <c r="H93" s="75"/>
      <c r="I93" s="75"/>
      <c r="J93" s="54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x14ac:dyDescent="0.3">
      <c r="A94" s="80" t="s">
        <v>31</v>
      </c>
      <c r="B94" s="196">
        <f>SUM(D94:T94)</f>
        <v>0</v>
      </c>
      <c r="C94" s="25">
        <f t="shared" si="10"/>
        <v>0</v>
      </c>
      <c r="D94" s="75"/>
      <c r="E94" s="75"/>
      <c r="F94" s="75"/>
      <c r="G94" s="75"/>
      <c r="H94" s="75"/>
      <c r="I94" s="75"/>
      <c r="J94" s="54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1:21" ht="17" thickBot="1" x14ac:dyDescent="0.35">
      <c r="A95" s="82" t="s">
        <v>32</v>
      </c>
      <c r="B95" s="197">
        <f>SUM(D95:T95)</f>
        <v>0</v>
      </c>
      <c r="C95" s="26">
        <f t="shared" si="10"/>
        <v>0</v>
      </c>
      <c r="D95" s="78"/>
      <c r="E95" s="78"/>
      <c r="F95" s="78"/>
      <c r="G95" s="78"/>
      <c r="H95" s="78"/>
      <c r="I95" s="78"/>
      <c r="J95" s="79"/>
      <c r="K95" s="78"/>
      <c r="L95" s="78"/>
      <c r="M95" s="78"/>
      <c r="N95" s="78"/>
      <c r="O95" s="75"/>
      <c r="P95" s="42"/>
      <c r="Q95" s="78"/>
      <c r="R95" s="78"/>
      <c r="S95" s="78"/>
      <c r="T95" s="78"/>
      <c r="U95" s="78"/>
    </row>
    <row r="96" spans="1:21" ht="21.1" x14ac:dyDescent="0.35">
      <c r="A96" s="48" t="s">
        <v>452</v>
      </c>
      <c r="B96" s="196"/>
      <c r="C96" s="27"/>
      <c r="D96" s="75" t="s">
        <v>561</v>
      </c>
      <c r="E96" s="75">
        <v>10</v>
      </c>
      <c r="F96" s="75">
        <v>10</v>
      </c>
      <c r="G96" s="75"/>
      <c r="H96" s="75">
        <v>10</v>
      </c>
      <c r="I96" s="75"/>
      <c r="J96" s="54"/>
      <c r="K96" s="75">
        <v>15</v>
      </c>
      <c r="L96" s="75">
        <v>10</v>
      </c>
      <c r="M96" s="75">
        <v>10</v>
      </c>
      <c r="N96" s="75">
        <v>10</v>
      </c>
      <c r="O96" s="83">
        <v>10</v>
      </c>
      <c r="P96" s="83">
        <v>10</v>
      </c>
      <c r="Q96" s="83">
        <v>10</v>
      </c>
      <c r="R96" s="83">
        <v>10</v>
      </c>
      <c r="S96" s="75">
        <v>10</v>
      </c>
      <c r="T96" s="83"/>
      <c r="U96" s="83">
        <v>10</v>
      </c>
    </row>
    <row r="97" spans="1:21" x14ac:dyDescent="0.3">
      <c r="A97" s="80" t="s">
        <v>28</v>
      </c>
      <c r="B97" s="196">
        <f>SUM(D97:T97)</f>
        <v>13</v>
      </c>
      <c r="C97" s="25">
        <f>B97+23</f>
        <v>36</v>
      </c>
      <c r="D97" s="75">
        <v>1</v>
      </c>
      <c r="E97" s="75">
        <v>1</v>
      </c>
      <c r="F97" s="75">
        <v>1</v>
      </c>
      <c r="G97" s="75"/>
      <c r="H97" s="75">
        <v>1</v>
      </c>
      <c r="I97" s="75"/>
      <c r="J97" s="54"/>
      <c r="K97" s="75">
        <v>1</v>
      </c>
      <c r="L97" s="75">
        <v>1</v>
      </c>
      <c r="M97" s="75">
        <v>1</v>
      </c>
      <c r="N97" s="75">
        <v>1</v>
      </c>
      <c r="O97" s="75">
        <v>1</v>
      </c>
      <c r="P97" s="75">
        <v>1</v>
      </c>
      <c r="Q97" s="75">
        <v>1</v>
      </c>
      <c r="R97" s="75">
        <v>1</v>
      </c>
      <c r="S97" s="75">
        <v>1</v>
      </c>
      <c r="T97" s="75"/>
      <c r="U97" s="75">
        <v>1</v>
      </c>
    </row>
    <row r="98" spans="1:21" x14ac:dyDescent="0.3">
      <c r="A98" s="80" t="s">
        <v>29</v>
      </c>
      <c r="B98" s="196">
        <f>SUM(D98:T98)</f>
        <v>0</v>
      </c>
      <c r="C98" s="25">
        <f>B98</f>
        <v>0</v>
      </c>
      <c r="D98" s="75"/>
      <c r="E98" s="75"/>
      <c r="F98" s="75"/>
      <c r="G98" s="75"/>
      <c r="H98" s="75"/>
      <c r="I98" s="75"/>
      <c r="J98" s="54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</row>
    <row r="99" spans="1:21" x14ac:dyDescent="0.3">
      <c r="A99" s="80" t="s">
        <v>30</v>
      </c>
      <c r="B99" s="196">
        <f>B97+B98</f>
        <v>13</v>
      </c>
      <c r="C99" s="25">
        <f>C97+C98</f>
        <v>36</v>
      </c>
      <c r="D99" s="75"/>
      <c r="E99" s="75"/>
      <c r="F99" s="75"/>
      <c r="G99" s="75"/>
      <c r="H99" s="75"/>
      <c r="I99" s="75"/>
      <c r="J99" s="54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</row>
    <row r="100" spans="1:21" x14ac:dyDescent="0.3">
      <c r="A100" s="80" t="s">
        <v>31</v>
      </c>
      <c r="B100" s="196">
        <f>SUM(D100:T100)</f>
        <v>1</v>
      </c>
      <c r="C100" s="25">
        <f>B100+1</f>
        <v>2</v>
      </c>
      <c r="D100" s="75"/>
      <c r="E100" s="75"/>
      <c r="F100" s="75"/>
      <c r="G100" s="75"/>
      <c r="H100" s="75"/>
      <c r="I100" s="75"/>
      <c r="J100" s="54"/>
      <c r="K100" s="75"/>
      <c r="L100" s="75"/>
      <c r="M100" s="75">
        <v>1</v>
      </c>
      <c r="N100" s="75"/>
      <c r="O100" s="75"/>
      <c r="P100" s="75"/>
      <c r="Q100" s="75"/>
      <c r="R100" s="75"/>
      <c r="S100" s="75"/>
      <c r="T100" s="75"/>
      <c r="U100" s="75"/>
    </row>
    <row r="101" spans="1:21" x14ac:dyDescent="0.3">
      <c r="A101" s="80" t="s">
        <v>40</v>
      </c>
      <c r="B101" s="196"/>
      <c r="C101" s="25"/>
      <c r="D101" s="75">
        <v>2</v>
      </c>
      <c r="E101" s="75">
        <v>5</v>
      </c>
      <c r="F101" s="75">
        <v>4</v>
      </c>
      <c r="G101" s="75"/>
      <c r="H101" s="75">
        <v>1</v>
      </c>
      <c r="I101" s="75"/>
      <c r="J101" s="54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</row>
    <row r="102" spans="1:21" x14ac:dyDescent="0.3">
      <c r="A102" s="80" t="s">
        <v>85</v>
      </c>
      <c r="B102" s="196"/>
      <c r="C102" s="25"/>
      <c r="D102" s="75">
        <v>3</v>
      </c>
      <c r="E102" s="75">
        <v>5</v>
      </c>
      <c r="F102" s="75">
        <v>6</v>
      </c>
      <c r="G102" s="75"/>
      <c r="H102" s="75">
        <v>2</v>
      </c>
      <c r="I102" s="75"/>
      <c r="J102" s="54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</row>
    <row r="103" spans="1:21" ht="17" thickBot="1" x14ac:dyDescent="0.35">
      <c r="A103" s="82" t="s">
        <v>32</v>
      </c>
      <c r="B103" s="197">
        <f>SUM(D103:T103)</f>
        <v>34</v>
      </c>
      <c r="C103" s="26">
        <f>B103+116</f>
        <v>150</v>
      </c>
      <c r="D103" s="78">
        <v>4</v>
      </c>
      <c r="E103" s="78">
        <v>13</v>
      </c>
      <c r="F103" s="78">
        <v>10</v>
      </c>
      <c r="G103" s="78"/>
      <c r="H103" s="78">
        <v>2</v>
      </c>
      <c r="I103" s="78"/>
      <c r="J103" s="79"/>
      <c r="K103" s="78"/>
      <c r="L103" s="78"/>
      <c r="M103" s="78">
        <v>5</v>
      </c>
      <c r="N103" s="78"/>
      <c r="O103" s="78"/>
      <c r="P103" s="78"/>
      <c r="Q103" s="78"/>
      <c r="R103" s="78"/>
      <c r="S103" s="78"/>
      <c r="T103" s="78"/>
      <c r="U103" s="78"/>
    </row>
    <row r="104" spans="1:21" ht="21.1" x14ac:dyDescent="0.35">
      <c r="A104" s="48" t="s">
        <v>154</v>
      </c>
      <c r="B104" s="196"/>
      <c r="C104" s="27"/>
      <c r="D104" s="75"/>
      <c r="E104" s="75"/>
      <c r="F104" s="75" t="s">
        <v>621</v>
      </c>
      <c r="G104" s="75"/>
      <c r="H104" s="75" t="s">
        <v>551</v>
      </c>
      <c r="I104" s="75">
        <v>10</v>
      </c>
      <c r="J104" s="54"/>
      <c r="K104" s="75" t="s">
        <v>695</v>
      </c>
      <c r="L104" s="75">
        <v>15</v>
      </c>
      <c r="M104" s="75">
        <v>15</v>
      </c>
      <c r="N104" s="75"/>
      <c r="O104" s="75"/>
      <c r="P104" s="75">
        <v>15</v>
      </c>
      <c r="Q104" s="75">
        <v>15</v>
      </c>
      <c r="R104" s="75" t="s">
        <v>554</v>
      </c>
      <c r="S104" s="75" t="s">
        <v>554</v>
      </c>
      <c r="T104" s="75"/>
      <c r="U104" s="75">
        <v>15</v>
      </c>
    </row>
    <row r="105" spans="1:21" x14ac:dyDescent="0.3">
      <c r="A105" s="80" t="s">
        <v>28</v>
      </c>
      <c r="B105" s="196">
        <f>SUM(D105:T105)+5</f>
        <v>13</v>
      </c>
      <c r="C105" s="25">
        <f>B105+10</f>
        <v>23</v>
      </c>
      <c r="D105" s="75"/>
      <c r="E105" s="75"/>
      <c r="F105" s="75"/>
      <c r="G105" s="75"/>
      <c r="H105" s="75"/>
      <c r="I105" s="75">
        <v>1</v>
      </c>
      <c r="J105" s="54"/>
      <c r="K105" s="75">
        <v>1</v>
      </c>
      <c r="L105" s="75">
        <v>1</v>
      </c>
      <c r="M105" s="75">
        <v>1</v>
      </c>
      <c r="N105" s="75"/>
      <c r="O105" s="75"/>
      <c r="P105" s="75">
        <v>1</v>
      </c>
      <c r="Q105" s="75">
        <v>1</v>
      </c>
      <c r="R105" s="75">
        <v>1</v>
      </c>
      <c r="S105" s="75">
        <v>1</v>
      </c>
      <c r="T105" s="75"/>
      <c r="U105" s="75">
        <v>1</v>
      </c>
    </row>
    <row r="106" spans="1:21" x14ac:dyDescent="0.3">
      <c r="A106" s="80" t="s">
        <v>29</v>
      </c>
      <c r="B106" s="196">
        <f>SUM(D106:T106)</f>
        <v>1</v>
      </c>
      <c r="C106" s="25">
        <f>B106+1</f>
        <v>2</v>
      </c>
      <c r="D106" s="75"/>
      <c r="E106" s="75"/>
      <c r="F106" s="75"/>
      <c r="G106" s="75"/>
      <c r="H106" s="75">
        <v>1</v>
      </c>
      <c r="I106" s="75"/>
      <c r="J106" s="54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</row>
    <row r="107" spans="1:21" x14ac:dyDescent="0.3">
      <c r="A107" s="80" t="s">
        <v>30</v>
      </c>
      <c r="B107" s="196">
        <f>B105+B106</f>
        <v>14</v>
      </c>
      <c r="C107" s="25">
        <f>C105+C106</f>
        <v>25</v>
      </c>
      <c r="D107" s="75"/>
      <c r="E107" s="75"/>
      <c r="F107" s="75"/>
      <c r="G107" s="75"/>
      <c r="H107" s="75"/>
      <c r="I107" s="75"/>
      <c r="J107" s="54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</row>
    <row r="108" spans="1:21" x14ac:dyDescent="0.3">
      <c r="A108" s="80" t="s">
        <v>31</v>
      </c>
      <c r="B108" s="196">
        <f>SUM(D108:T108)+1</f>
        <v>3</v>
      </c>
      <c r="C108" s="25">
        <f>B108</f>
        <v>3</v>
      </c>
      <c r="D108" s="75"/>
      <c r="E108" s="75"/>
      <c r="F108" s="75"/>
      <c r="G108" s="75"/>
      <c r="H108" s="75"/>
      <c r="I108" s="75">
        <v>1</v>
      </c>
      <c r="J108" s="54"/>
      <c r="K108" s="75"/>
      <c r="L108" s="75"/>
      <c r="M108" s="75"/>
      <c r="N108" s="75"/>
      <c r="O108" s="75"/>
      <c r="P108" s="75"/>
      <c r="Q108" s="75">
        <v>1</v>
      </c>
      <c r="R108" s="75"/>
      <c r="S108" s="75"/>
      <c r="T108" s="75"/>
      <c r="U108" s="75"/>
    </row>
    <row r="109" spans="1:21" x14ac:dyDescent="0.3">
      <c r="A109" s="80" t="s">
        <v>40</v>
      </c>
      <c r="B109" s="196"/>
      <c r="C109" s="25"/>
      <c r="D109" s="75"/>
      <c r="E109" s="75"/>
      <c r="F109" s="75"/>
      <c r="G109" s="75"/>
      <c r="H109" s="75">
        <v>1</v>
      </c>
      <c r="I109" s="75">
        <v>1</v>
      </c>
      <c r="J109" s="54"/>
      <c r="K109" s="75">
        <v>2</v>
      </c>
      <c r="L109" s="75">
        <v>5</v>
      </c>
      <c r="M109" s="75">
        <v>6</v>
      </c>
      <c r="N109" s="75"/>
      <c r="O109" s="75"/>
      <c r="P109" s="75">
        <v>3</v>
      </c>
      <c r="Q109" s="75">
        <v>4</v>
      </c>
      <c r="R109" s="75">
        <v>2</v>
      </c>
      <c r="S109" s="75">
        <v>8</v>
      </c>
      <c r="T109" s="75"/>
      <c r="U109" s="75">
        <v>2</v>
      </c>
    </row>
    <row r="110" spans="1:21" x14ac:dyDescent="0.3">
      <c r="A110" s="80" t="s">
        <v>85</v>
      </c>
      <c r="B110" s="196"/>
      <c r="C110" s="25"/>
      <c r="D110" s="75"/>
      <c r="E110" s="75"/>
      <c r="F110" s="75"/>
      <c r="G110" s="75"/>
      <c r="H110" s="75">
        <v>1</v>
      </c>
      <c r="I110" s="75">
        <v>2</v>
      </c>
      <c r="J110" s="54"/>
      <c r="K110" s="75">
        <v>2</v>
      </c>
      <c r="L110" s="75">
        <v>5</v>
      </c>
      <c r="M110" s="75">
        <v>6</v>
      </c>
      <c r="N110" s="75"/>
      <c r="O110" s="75"/>
      <c r="P110" s="75">
        <v>4</v>
      </c>
      <c r="Q110" s="75">
        <v>7</v>
      </c>
      <c r="R110" s="75">
        <v>2</v>
      </c>
      <c r="S110" s="75">
        <v>9</v>
      </c>
      <c r="T110" s="75"/>
      <c r="U110" s="75">
        <v>3</v>
      </c>
    </row>
    <row r="111" spans="1:21" ht="17" thickBot="1" x14ac:dyDescent="0.35">
      <c r="A111" s="82" t="s">
        <v>32</v>
      </c>
      <c r="B111" s="197">
        <f>SUM(D111:T111)+11</f>
        <v>101</v>
      </c>
      <c r="C111" s="26">
        <f>B111+52</f>
        <v>153</v>
      </c>
      <c r="D111" s="78"/>
      <c r="E111" s="78"/>
      <c r="F111" s="78"/>
      <c r="G111" s="78"/>
      <c r="H111" s="78">
        <v>2</v>
      </c>
      <c r="I111" s="78">
        <v>7</v>
      </c>
      <c r="J111" s="79"/>
      <c r="K111" s="78">
        <v>6</v>
      </c>
      <c r="L111" s="78">
        <v>11</v>
      </c>
      <c r="M111" s="78">
        <v>15</v>
      </c>
      <c r="N111" s="78"/>
      <c r="O111" s="78"/>
      <c r="P111" s="78">
        <v>8</v>
      </c>
      <c r="Q111" s="78">
        <v>15</v>
      </c>
      <c r="R111" s="78">
        <v>5</v>
      </c>
      <c r="S111" s="78">
        <v>21</v>
      </c>
      <c r="T111" s="78"/>
      <c r="U111" s="78">
        <v>5</v>
      </c>
    </row>
    <row r="112" spans="1:21" ht="21.1" x14ac:dyDescent="0.35">
      <c r="A112" s="66" t="s">
        <v>155</v>
      </c>
      <c r="B112" s="196"/>
      <c r="C112" s="27"/>
      <c r="D112" s="75" t="s">
        <v>548</v>
      </c>
      <c r="E112" s="75" t="s">
        <v>548</v>
      </c>
      <c r="F112" s="75"/>
      <c r="G112" s="75"/>
      <c r="H112" s="75" t="s">
        <v>548</v>
      </c>
      <c r="I112" s="75" t="s">
        <v>548</v>
      </c>
      <c r="J112" s="54"/>
      <c r="K112" s="75" t="s">
        <v>548</v>
      </c>
      <c r="L112" s="75" t="s">
        <v>551</v>
      </c>
      <c r="M112" s="75" t="s">
        <v>701</v>
      </c>
      <c r="N112" s="75" t="s">
        <v>548</v>
      </c>
      <c r="O112" s="75" t="s">
        <v>551</v>
      </c>
      <c r="P112" s="75" t="s">
        <v>548</v>
      </c>
      <c r="Q112" s="75" t="s">
        <v>548</v>
      </c>
      <c r="R112" s="75"/>
      <c r="S112" s="75"/>
      <c r="T112" s="75"/>
      <c r="U112" s="75"/>
    </row>
    <row r="113" spans="1:21" x14ac:dyDescent="0.3">
      <c r="A113" s="72" t="s">
        <v>28</v>
      </c>
      <c r="B113" s="196">
        <f>SUM(D113:T113)+10</f>
        <v>19</v>
      </c>
      <c r="C113" s="25">
        <f>B113</f>
        <v>19</v>
      </c>
      <c r="D113" s="75">
        <v>1</v>
      </c>
      <c r="E113" s="75">
        <v>1</v>
      </c>
      <c r="F113" s="75"/>
      <c r="G113" s="75"/>
      <c r="H113" s="75">
        <v>1</v>
      </c>
      <c r="I113" s="75">
        <v>1</v>
      </c>
      <c r="J113" s="54"/>
      <c r="K113" s="75">
        <v>1</v>
      </c>
      <c r="L113" s="75"/>
      <c r="M113" s="75">
        <v>1</v>
      </c>
      <c r="N113" s="75">
        <v>1</v>
      </c>
      <c r="O113" s="75"/>
      <c r="P113" s="75">
        <v>1</v>
      </c>
      <c r="Q113" s="75">
        <v>1</v>
      </c>
      <c r="R113" s="75"/>
      <c r="S113" s="75"/>
      <c r="T113" s="75"/>
      <c r="U113" s="75"/>
    </row>
    <row r="114" spans="1:21" x14ac:dyDescent="0.3">
      <c r="A114" s="72" t="s">
        <v>29</v>
      </c>
      <c r="B114" s="196">
        <f>SUM(D114:T114)+1</f>
        <v>3</v>
      </c>
      <c r="C114" s="25">
        <f t="shared" ref="C114:C117" si="11">B114</f>
        <v>3</v>
      </c>
      <c r="D114" s="75"/>
      <c r="E114" s="75"/>
      <c r="F114" s="75"/>
      <c r="G114" s="75"/>
      <c r="H114" s="75"/>
      <c r="I114" s="75"/>
      <c r="J114" s="54"/>
      <c r="K114" s="75"/>
      <c r="L114" s="75">
        <v>1</v>
      </c>
      <c r="M114" s="75"/>
      <c r="N114" s="75"/>
      <c r="O114" s="75">
        <v>1</v>
      </c>
      <c r="P114" s="75"/>
      <c r="Q114" s="75"/>
      <c r="R114" s="75"/>
      <c r="S114" s="75"/>
      <c r="T114" s="75"/>
      <c r="U114" s="75"/>
    </row>
    <row r="115" spans="1:21" x14ac:dyDescent="0.3">
      <c r="A115" s="72" t="s">
        <v>30</v>
      </c>
      <c r="B115" s="196">
        <f>B113+B114</f>
        <v>22</v>
      </c>
      <c r="C115" s="25">
        <f t="shared" si="11"/>
        <v>22</v>
      </c>
      <c r="D115" s="75"/>
      <c r="E115" s="75"/>
      <c r="F115" s="75"/>
      <c r="G115" s="75"/>
      <c r="H115" s="75"/>
      <c r="I115" s="75"/>
      <c r="J115" s="54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</row>
    <row r="116" spans="1:21" x14ac:dyDescent="0.3">
      <c r="A116" s="72" t="s">
        <v>31</v>
      </c>
      <c r="B116" s="196">
        <f>SUM(D116:T116)</f>
        <v>2</v>
      </c>
      <c r="C116" s="25">
        <f t="shared" si="11"/>
        <v>2</v>
      </c>
      <c r="D116" s="75"/>
      <c r="E116" s="75"/>
      <c r="F116" s="75"/>
      <c r="G116" s="75"/>
      <c r="H116" s="75"/>
      <c r="I116" s="75">
        <v>1</v>
      </c>
      <c r="J116" s="54"/>
      <c r="K116" s="75"/>
      <c r="L116" s="75"/>
      <c r="M116" s="75"/>
      <c r="N116" s="75">
        <v>1</v>
      </c>
      <c r="O116" s="75"/>
      <c r="P116" s="75"/>
      <c r="Q116" s="75"/>
      <c r="R116" s="75"/>
      <c r="S116" s="75"/>
      <c r="T116" s="75"/>
      <c r="U116" s="75"/>
    </row>
    <row r="117" spans="1:21" ht="17" thickBot="1" x14ac:dyDescent="0.35">
      <c r="A117" s="76" t="s">
        <v>32</v>
      </c>
      <c r="B117" s="197">
        <f>SUM(D117:T117)</f>
        <v>10</v>
      </c>
      <c r="C117" s="26">
        <f t="shared" si="11"/>
        <v>10</v>
      </c>
      <c r="D117" s="78"/>
      <c r="E117" s="78"/>
      <c r="F117" s="78"/>
      <c r="G117" s="78"/>
      <c r="H117" s="78"/>
      <c r="I117" s="78">
        <v>5</v>
      </c>
      <c r="J117" s="79"/>
      <c r="K117" s="78"/>
      <c r="L117" s="78"/>
      <c r="M117" s="78"/>
      <c r="N117" s="78">
        <v>5</v>
      </c>
      <c r="O117" s="78"/>
      <c r="P117" s="78"/>
      <c r="Q117" s="78"/>
      <c r="R117" s="78"/>
      <c r="S117" s="78"/>
      <c r="T117" s="78"/>
      <c r="U117" s="78"/>
    </row>
    <row r="118" spans="1:21" ht="21.1" x14ac:dyDescent="0.35">
      <c r="A118" s="66" t="s">
        <v>156</v>
      </c>
      <c r="B118" s="196"/>
      <c r="C118" s="27"/>
      <c r="D118" s="75" t="s">
        <v>551</v>
      </c>
      <c r="E118" s="75"/>
      <c r="F118" s="75" t="s">
        <v>621</v>
      </c>
      <c r="G118" s="75" t="s">
        <v>551</v>
      </c>
      <c r="H118" s="75" t="s">
        <v>551</v>
      </c>
      <c r="I118" s="75" t="s">
        <v>595</v>
      </c>
      <c r="J118" s="54"/>
      <c r="K118" s="75"/>
      <c r="L118" s="75"/>
      <c r="M118" s="75"/>
      <c r="N118" s="75"/>
      <c r="O118" s="75"/>
      <c r="P118" s="75"/>
      <c r="Q118" s="75"/>
      <c r="R118" s="75"/>
      <c r="S118" s="75"/>
      <c r="T118" s="75">
        <v>9</v>
      </c>
      <c r="U118" s="75"/>
    </row>
    <row r="119" spans="1:21" x14ac:dyDescent="0.3">
      <c r="A119" s="72" t="s">
        <v>28</v>
      </c>
      <c r="B119" s="196">
        <f>SUM(D119:T119)</f>
        <v>1</v>
      </c>
      <c r="C119" s="25">
        <f>B119</f>
        <v>1</v>
      </c>
      <c r="D119" s="75"/>
      <c r="E119" s="75"/>
      <c r="F119" s="75"/>
      <c r="G119" s="75"/>
      <c r="H119" s="75"/>
      <c r="I119" s="75"/>
      <c r="J119" s="54"/>
      <c r="K119" s="75"/>
      <c r="L119" s="75"/>
      <c r="M119" s="75"/>
      <c r="N119" s="75"/>
      <c r="O119" s="75"/>
      <c r="P119" s="75"/>
      <c r="Q119" s="75"/>
      <c r="R119" s="75"/>
      <c r="S119" s="75"/>
      <c r="T119" s="75">
        <v>1</v>
      </c>
      <c r="U119" s="75"/>
    </row>
    <row r="120" spans="1:21" x14ac:dyDescent="0.3">
      <c r="A120" s="72" t="s">
        <v>29</v>
      </c>
      <c r="B120" s="196">
        <f>SUM(D120:T120)+7</f>
        <v>11</v>
      </c>
      <c r="C120" s="25">
        <f t="shared" ref="C120:C123" si="12">B120</f>
        <v>11</v>
      </c>
      <c r="D120" s="75">
        <v>1</v>
      </c>
      <c r="E120" s="75"/>
      <c r="F120" s="75"/>
      <c r="G120" s="75">
        <v>1</v>
      </c>
      <c r="H120" s="75">
        <v>1</v>
      </c>
      <c r="I120" s="75">
        <v>1</v>
      </c>
      <c r="J120" s="54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</row>
    <row r="121" spans="1:21" x14ac:dyDescent="0.3">
      <c r="A121" s="72" t="s">
        <v>30</v>
      </c>
      <c r="B121" s="196">
        <f>B119+B120</f>
        <v>12</v>
      </c>
      <c r="C121" s="25">
        <f t="shared" si="12"/>
        <v>12</v>
      </c>
      <c r="D121" s="75"/>
      <c r="E121" s="75"/>
      <c r="F121" s="75"/>
      <c r="G121" s="75"/>
      <c r="H121" s="75"/>
      <c r="I121" s="75"/>
      <c r="J121" s="54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</row>
    <row r="122" spans="1:21" x14ac:dyDescent="0.3">
      <c r="A122" s="72" t="s">
        <v>31</v>
      </c>
      <c r="B122" s="196">
        <f>SUM(D122:T122)</f>
        <v>0</v>
      </c>
      <c r="C122" s="25">
        <f t="shared" si="12"/>
        <v>0</v>
      </c>
      <c r="D122" s="75"/>
      <c r="E122" s="75"/>
      <c r="F122" s="75"/>
      <c r="G122" s="75"/>
      <c r="H122" s="75"/>
      <c r="I122" s="75"/>
      <c r="J122" s="54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</row>
    <row r="123" spans="1:21" ht="17" thickBot="1" x14ac:dyDescent="0.35">
      <c r="A123" s="76" t="s">
        <v>32</v>
      </c>
      <c r="B123" s="197">
        <f>SUM(D123:T123)</f>
        <v>0</v>
      </c>
      <c r="C123" s="26">
        <f t="shared" si="12"/>
        <v>0</v>
      </c>
      <c r="D123" s="78"/>
      <c r="E123" s="78"/>
      <c r="F123" s="78"/>
      <c r="G123" s="78"/>
      <c r="H123" s="78"/>
      <c r="I123" s="78"/>
      <c r="J123" s="79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</row>
    <row r="124" spans="1:21" ht="21.1" x14ac:dyDescent="0.35">
      <c r="A124" s="48" t="s">
        <v>641</v>
      </c>
      <c r="B124" s="196"/>
      <c r="C124" s="27"/>
      <c r="D124" s="75"/>
      <c r="E124" s="75" t="s">
        <v>551</v>
      </c>
      <c r="F124" s="75" t="s">
        <v>542</v>
      </c>
      <c r="G124" s="75" t="s">
        <v>571</v>
      </c>
      <c r="H124" s="75" t="s">
        <v>542</v>
      </c>
      <c r="I124" s="75" t="s">
        <v>542</v>
      </c>
      <c r="J124" s="54"/>
      <c r="K124" s="75"/>
      <c r="L124" s="75" t="s">
        <v>551</v>
      </c>
      <c r="M124" s="75" t="s">
        <v>551</v>
      </c>
      <c r="N124" s="75"/>
      <c r="O124" s="75"/>
      <c r="P124" s="75"/>
      <c r="Q124" s="75" t="s">
        <v>551</v>
      </c>
      <c r="R124" s="75" t="s">
        <v>551</v>
      </c>
      <c r="S124" s="75" t="s">
        <v>551</v>
      </c>
      <c r="T124" s="75" t="s">
        <v>551</v>
      </c>
      <c r="U124" s="75" t="s">
        <v>551</v>
      </c>
    </row>
    <row r="125" spans="1:21" x14ac:dyDescent="0.3">
      <c r="A125" s="80" t="s">
        <v>28</v>
      </c>
      <c r="B125" s="196">
        <f>SUM(D125:T125)+4</f>
        <v>8</v>
      </c>
      <c r="C125" s="25">
        <f>B125</f>
        <v>8</v>
      </c>
      <c r="D125" s="75"/>
      <c r="E125" s="75"/>
      <c r="F125" s="75">
        <v>1</v>
      </c>
      <c r="G125" s="75">
        <v>1</v>
      </c>
      <c r="H125" s="75">
        <v>1</v>
      </c>
      <c r="I125" s="75">
        <v>1</v>
      </c>
      <c r="J125" s="54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</row>
    <row r="126" spans="1:21" x14ac:dyDescent="0.3">
      <c r="A126" s="80" t="s">
        <v>29</v>
      </c>
      <c r="B126" s="196">
        <f>SUM(D126:T126)</f>
        <v>7</v>
      </c>
      <c r="C126" s="25">
        <f t="shared" ref="C126:C129" si="13">B126</f>
        <v>7</v>
      </c>
      <c r="D126" s="75"/>
      <c r="E126" s="75">
        <v>1</v>
      </c>
      <c r="F126" s="75"/>
      <c r="G126" s="75"/>
      <c r="H126" s="75"/>
      <c r="I126" s="75"/>
      <c r="J126" s="54"/>
      <c r="K126" s="75"/>
      <c r="L126" s="75">
        <v>1</v>
      </c>
      <c r="M126" s="75">
        <v>1</v>
      </c>
      <c r="N126" s="75"/>
      <c r="O126" s="75"/>
      <c r="P126" s="75"/>
      <c r="Q126" s="75">
        <v>1</v>
      </c>
      <c r="R126" s="75">
        <v>1</v>
      </c>
      <c r="S126" s="75">
        <v>1</v>
      </c>
      <c r="T126" s="75">
        <v>1</v>
      </c>
      <c r="U126" s="75">
        <v>1</v>
      </c>
    </row>
    <row r="127" spans="1:21" x14ac:dyDescent="0.3">
      <c r="A127" s="80" t="s">
        <v>30</v>
      </c>
      <c r="B127" s="196">
        <f>B125+B126</f>
        <v>15</v>
      </c>
      <c r="C127" s="25">
        <f t="shared" si="13"/>
        <v>15</v>
      </c>
      <c r="D127" s="75"/>
      <c r="E127" s="75"/>
      <c r="F127" s="75"/>
      <c r="G127" s="75"/>
      <c r="H127" s="75"/>
      <c r="I127" s="75"/>
      <c r="J127" s="54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</row>
    <row r="128" spans="1:21" x14ac:dyDescent="0.3">
      <c r="A128" s="80" t="s">
        <v>31</v>
      </c>
      <c r="B128" s="196">
        <f>SUM(D128:T128)</f>
        <v>0</v>
      </c>
      <c r="C128" s="25">
        <f t="shared" si="13"/>
        <v>0</v>
      </c>
      <c r="D128" s="75"/>
      <c r="E128" s="75"/>
      <c r="F128" s="75"/>
      <c r="G128" s="75"/>
      <c r="H128" s="75"/>
      <c r="I128" s="75"/>
      <c r="J128" s="54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</row>
    <row r="129" spans="1:21" ht="17" thickBot="1" x14ac:dyDescent="0.35">
      <c r="A129" s="82" t="s">
        <v>32</v>
      </c>
      <c r="B129" s="197">
        <f>SUM(D129:T129)</f>
        <v>0</v>
      </c>
      <c r="C129" s="26">
        <f t="shared" si="13"/>
        <v>0</v>
      </c>
      <c r="D129" s="78"/>
      <c r="E129" s="78"/>
      <c r="F129" s="78"/>
      <c r="G129" s="78"/>
      <c r="H129" s="78"/>
      <c r="I129" s="78"/>
      <c r="J129" s="79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</row>
    <row r="130" spans="1:21" ht="21.1" x14ac:dyDescent="0.35">
      <c r="A130" s="48" t="s">
        <v>157</v>
      </c>
      <c r="B130" s="196"/>
      <c r="C130" s="27"/>
      <c r="D130" s="75" t="s">
        <v>544</v>
      </c>
      <c r="E130" s="75"/>
      <c r="F130" s="75"/>
      <c r="G130" s="75" t="s">
        <v>551</v>
      </c>
      <c r="H130" s="75" t="s">
        <v>551</v>
      </c>
      <c r="I130" s="75" t="s">
        <v>541</v>
      </c>
      <c r="J130" s="54"/>
      <c r="K130" s="75" t="s">
        <v>541</v>
      </c>
      <c r="L130" s="75" t="s">
        <v>541</v>
      </c>
      <c r="M130" s="75" t="s">
        <v>595</v>
      </c>
      <c r="N130" s="75" t="s">
        <v>551</v>
      </c>
      <c r="O130" s="75" t="s">
        <v>542</v>
      </c>
      <c r="P130" s="75" t="s">
        <v>542</v>
      </c>
      <c r="Q130" s="75" t="s">
        <v>542</v>
      </c>
      <c r="R130" s="75" t="s">
        <v>542</v>
      </c>
      <c r="S130" s="75" t="s">
        <v>542</v>
      </c>
      <c r="T130" s="75" t="s">
        <v>551</v>
      </c>
      <c r="U130" s="75" t="s">
        <v>542</v>
      </c>
    </row>
    <row r="131" spans="1:21" x14ac:dyDescent="0.3">
      <c r="A131" s="80" t="s">
        <v>28</v>
      </c>
      <c r="B131" s="196">
        <f>SUM(D131:T131)+4</f>
        <v>13</v>
      </c>
      <c r="C131" s="25">
        <f>B131+10</f>
        <v>23</v>
      </c>
      <c r="D131" s="75">
        <v>1</v>
      </c>
      <c r="E131" s="75"/>
      <c r="F131" s="75"/>
      <c r="G131" s="75"/>
      <c r="H131" s="75"/>
      <c r="I131" s="75">
        <v>1</v>
      </c>
      <c r="J131" s="54"/>
      <c r="K131" s="75">
        <v>1</v>
      </c>
      <c r="L131" s="75">
        <v>1</v>
      </c>
      <c r="M131" s="75"/>
      <c r="N131" s="75"/>
      <c r="O131" s="75">
        <v>1</v>
      </c>
      <c r="P131" s="75">
        <v>1</v>
      </c>
      <c r="Q131" s="75">
        <v>1</v>
      </c>
      <c r="R131" s="75">
        <v>1</v>
      </c>
      <c r="S131" s="75">
        <v>1</v>
      </c>
      <c r="T131" s="75"/>
      <c r="U131" s="75">
        <v>1</v>
      </c>
    </row>
    <row r="132" spans="1:21" x14ac:dyDescent="0.3">
      <c r="A132" s="80" t="s">
        <v>29</v>
      </c>
      <c r="B132" s="196">
        <f>SUM(D132:T132)+12</f>
        <v>17</v>
      </c>
      <c r="C132" s="25">
        <f>B132+16</f>
        <v>33</v>
      </c>
      <c r="D132" s="75"/>
      <c r="E132" s="75"/>
      <c r="F132" s="75"/>
      <c r="G132" s="75">
        <v>1</v>
      </c>
      <c r="H132" s="75">
        <v>1</v>
      </c>
      <c r="I132" s="75"/>
      <c r="J132" s="54"/>
      <c r="K132" s="75"/>
      <c r="L132" s="75"/>
      <c r="M132" s="75">
        <v>1</v>
      </c>
      <c r="N132" s="75">
        <v>1</v>
      </c>
      <c r="O132" s="75"/>
      <c r="P132" s="75"/>
      <c r="Q132" s="75"/>
      <c r="R132" s="75"/>
      <c r="S132" s="75"/>
      <c r="T132" s="75">
        <v>1</v>
      </c>
      <c r="U132" s="75"/>
    </row>
    <row r="133" spans="1:21" x14ac:dyDescent="0.3">
      <c r="A133" s="80" t="s">
        <v>30</v>
      </c>
      <c r="B133" s="196">
        <f>B131+B132</f>
        <v>30</v>
      </c>
      <c r="C133" s="25">
        <f>C131+C132</f>
        <v>56</v>
      </c>
      <c r="D133" s="75"/>
      <c r="E133" s="75"/>
      <c r="F133" s="75"/>
      <c r="G133" s="75"/>
      <c r="H133" s="75"/>
      <c r="I133" s="75"/>
      <c r="J133" s="54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</row>
    <row r="134" spans="1:21" x14ac:dyDescent="0.3">
      <c r="A134" s="80" t="s">
        <v>31</v>
      </c>
      <c r="B134" s="196">
        <f>SUM(D134:T134)</f>
        <v>0</v>
      </c>
      <c r="C134" s="25">
        <f>B134</f>
        <v>0</v>
      </c>
      <c r="D134" s="75"/>
      <c r="E134" s="75"/>
      <c r="F134" s="75"/>
      <c r="G134" s="75"/>
      <c r="H134" s="75"/>
      <c r="I134" s="75"/>
      <c r="J134" s="54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</row>
    <row r="135" spans="1:21" ht="17" thickBot="1" x14ac:dyDescent="0.35">
      <c r="A135" s="82" t="s">
        <v>32</v>
      </c>
      <c r="B135" s="197">
        <f>SUM(D135:T135)</f>
        <v>0</v>
      </c>
      <c r="C135" s="26">
        <f>B135</f>
        <v>0</v>
      </c>
      <c r="D135" s="78"/>
      <c r="E135" s="78"/>
      <c r="F135" s="78"/>
      <c r="G135" s="78"/>
      <c r="H135" s="78"/>
      <c r="I135" s="78"/>
      <c r="J135" s="79"/>
      <c r="K135" s="78"/>
      <c r="L135" s="78"/>
      <c r="M135" s="78"/>
      <c r="N135" s="42"/>
      <c r="O135" s="78"/>
      <c r="P135" s="78"/>
      <c r="Q135" s="78"/>
      <c r="R135" s="78"/>
      <c r="S135" s="78"/>
      <c r="T135" s="78"/>
      <c r="U135" s="78"/>
    </row>
    <row r="136" spans="1:21" ht="21.1" x14ac:dyDescent="0.35">
      <c r="A136" s="66" t="s">
        <v>453</v>
      </c>
      <c r="B136" s="196"/>
      <c r="C136" s="27"/>
      <c r="D136" s="75" t="s">
        <v>562</v>
      </c>
      <c r="E136" s="75" t="s">
        <v>541</v>
      </c>
      <c r="F136" s="75" t="s">
        <v>647</v>
      </c>
      <c r="G136" s="75" t="s">
        <v>541</v>
      </c>
      <c r="H136" s="75" t="s">
        <v>541</v>
      </c>
      <c r="I136" s="75" t="s">
        <v>551</v>
      </c>
      <c r="J136" s="54"/>
      <c r="K136" s="75" t="s">
        <v>551</v>
      </c>
      <c r="L136" s="75" t="s">
        <v>551</v>
      </c>
      <c r="M136" s="75" t="s">
        <v>541</v>
      </c>
      <c r="N136" s="75" t="s">
        <v>541</v>
      </c>
      <c r="O136" s="75" t="s">
        <v>551</v>
      </c>
      <c r="P136" s="75" t="s">
        <v>541</v>
      </c>
      <c r="Q136" s="75" t="s">
        <v>541</v>
      </c>
      <c r="R136" s="75" t="s">
        <v>541</v>
      </c>
      <c r="S136" s="75" t="s">
        <v>647</v>
      </c>
      <c r="T136" s="75"/>
      <c r="U136" s="75" t="s">
        <v>541</v>
      </c>
    </row>
    <row r="137" spans="1:21" x14ac:dyDescent="0.3">
      <c r="A137" s="72" t="s">
        <v>28</v>
      </c>
      <c r="B137" s="196">
        <f>SUM(D137:T137)</f>
        <v>11</v>
      </c>
      <c r="C137" s="25">
        <f>B137</f>
        <v>11</v>
      </c>
      <c r="D137" s="75">
        <v>1</v>
      </c>
      <c r="E137" s="75">
        <v>1</v>
      </c>
      <c r="F137" s="75">
        <v>1</v>
      </c>
      <c r="G137" s="75">
        <v>1</v>
      </c>
      <c r="H137" s="75">
        <v>1</v>
      </c>
      <c r="I137" s="75"/>
      <c r="J137" s="54"/>
      <c r="K137" s="75"/>
      <c r="L137" s="75"/>
      <c r="M137" s="75">
        <v>1</v>
      </c>
      <c r="N137" s="75">
        <v>1</v>
      </c>
      <c r="O137" s="75"/>
      <c r="P137" s="75">
        <v>1</v>
      </c>
      <c r="Q137" s="75">
        <v>1</v>
      </c>
      <c r="R137" s="75">
        <v>1</v>
      </c>
      <c r="S137" s="75">
        <v>1</v>
      </c>
      <c r="T137" s="75"/>
      <c r="U137" s="75">
        <v>1</v>
      </c>
    </row>
    <row r="138" spans="1:21" x14ac:dyDescent="0.3">
      <c r="A138" s="72" t="s">
        <v>29</v>
      </c>
      <c r="B138" s="196">
        <f>SUM(D138:T138)</f>
        <v>4</v>
      </c>
      <c r="C138" s="25">
        <f>B138+6</f>
        <v>10</v>
      </c>
      <c r="D138" s="75"/>
      <c r="E138" s="75"/>
      <c r="F138" s="75"/>
      <c r="G138" s="75"/>
      <c r="H138" s="75"/>
      <c r="I138" s="75">
        <v>1</v>
      </c>
      <c r="J138" s="54"/>
      <c r="K138" s="75">
        <v>1</v>
      </c>
      <c r="L138" s="75">
        <v>1</v>
      </c>
      <c r="M138" s="75"/>
      <c r="N138" s="75"/>
      <c r="O138" s="75">
        <v>1</v>
      </c>
      <c r="P138" s="75"/>
      <c r="Q138" s="75"/>
      <c r="R138" s="75"/>
      <c r="S138" s="75"/>
      <c r="T138" s="75"/>
      <c r="U138" s="75"/>
    </row>
    <row r="139" spans="1:21" x14ac:dyDescent="0.3">
      <c r="A139" s="72" t="s">
        <v>30</v>
      </c>
      <c r="B139" s="196">
        <f>B137+B138</f>
        <v>15</v>
      </c>
      <c r="C139" s="25">
        <f>C137+C138</f>
        <v>21</v>
      </c>
      <c r="D139" s="75"/>
      <c r="E139" s="75"/>
      <c r="F139" s="75"/>
      <c r="G139" s="75"/>
      <c r="H139" s="75"/>
      <c r="I139" s="75"/>
      <c r="J139" s="54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</row>
    <row r="140" spans="1:21" x14ac:dyDescent="0.3">
      <c r="A140" s="72" t="s">
        <v>31</v>
      </c>
      <c r="B140" s="196">
        <f>SUM(D140:T140)</f>
        <v>1</v>
      </c>
      <c r="C140" s="25">
        <f t="shared" ref="C140:C141" si="14">B140</f>
        <v>1</v>
      </c>
      <c r="D140" s="75">
        <v>1</v>
      </c>
      <c r="E140" s="75"/>
      <c r="F140" s="75"/>
      <c r="G140" s="75"/>
      <c r="H140" s="75"/>
      <c r="I140" s="75"/>
      <c r="J140" s="54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</row>
    <row r="141" spans="1:21" ht="17" thickBot="1" x14ac:dyDescent="0.35">
      <c r="A141" s="76" t="s">
        <v>32</v>
      </c>
      <c r="B141" s="197">
        <f>SUM(D141:T141)</f>
        <v>5</v>
      </c>
      <c r="C141" s="26">
        <f t="shared" si="14"/>
        <v>5</v>
      </c>
      <c r="D141" s="78">
        <v>5</v>
      </c>
      <c r="E141" s="78"/>
      <c r="F141" s="78"/>
      <c r="G141" s="78"/>
      <c r="H141" s="78"/>
      <c r="I141" s="78"/>
      <c r="J141" s="79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</row>
    <row r="142" spans="1:21" ht="21.1" x14ac:dyDescent="0.35">
      <c r="A142" s="66" t="s">
        <v>158</v>
      </c>
      <c r="B142" s="196"/>
      <c r="C142" s="27"/>
      <c r="D142" s="75" t="s">
        <v>551</v>
      </c>
      <c r="E142" s="75" t="s">
        <v>551</v>
      </c>
      <c r="F142" s="75" t="s">
        <v>551</v>
      </c>
      <c r="G142" s="75"/>
      <c r="H142" s="75"/>
      <c r="I142" s="75"/>
      <c r="J142" s="54"/>
      <c r="K142" s="75"/>
      <c r="L142" s="75"/>
      <c r="M142" s="75"/>
      <c r="N142" s="75"/>
      <c r="O142" s="83" t="s">
        <v>541</v>
      </c>
      <c r="P142" s="83" t="s">
        <v>551</v>
      </c>
      <c r="Q142" s="83"/>
      <c r="R142" s="83"/>
      <c r="S142" s="83"/>
      <c r="T142" s="83"/>
      <c r="U142" s="83"/>
    </row>
    <row r="143" spans="1:21" x14ac:dyDescent="0.3">
      <c r="A143" s="72" t="s">
        <v>28</v>
      </c>
      <c r="B143" s="196">
        <f>SUM(D143:T143)+5</f>
        <v>6</v>
      </c>
      <c r="C143" s="25">
        <f>B143+5</f>
        <v>11</v>
      </c>
      <c r="D143" s="75"/>
      <c r="E143" s="75"/>
      <c r="F143" s="75"/>
      <c r="G143" s="75"/>
      <c r="H143" s="75"/>
      <c r="I143" s="75"/>
      <c r="J143" s="54"/>
      <c r="K143" s="75"/>
      <c r="L143" s="75"/>
      <c r="M143" s="75"/>
      <c r="N143" s="75"/>
      <c r="O143" s="75">
        <v>1</v>
      </c>
      <c r="P143" s="75"/>
      <c r="Q143" s="75"/>
      <c r="R143" s="75"/>
      <c r="S143" s="75"/>
      <c r="T143" s="75"/>
      <c r="U143" s="75"/>
    </row>
    <row r="144" spans="1:21" x14ac:dyDescent="0.3">
      <c r="A144" s="72" t="s">
        <v>29</v>
      </c>
      <c r="B144" s="196">
        <f>SUM(D144:T144)+11</f>
        <v>15</v>
      </c>
      <c r="C144" s="25">
        <f>B144+30</f>
        <v>45</v>
      </c>
      <c r="D144" s="75">
        <v>1</v>
      </c>
      <c r="E144" s="75">
        <v>1</v>
      </c>
      <c r="F144" s="75">
        <v>1</v>
      </c>
      <c r="G144" s="75"/>
      <c r="H144" s="75"/>
      <c r="I144" s="75"/>
      <c r="J144" s="54"/>
      <c r="K144" s="75"/>
      <c r="L144" s="75"/>
      <c r="M144" s="75"/>
      <c r="N144" s="75"/>
      <c r="O144" s="75"/>
      <c r="P144" s="75">
        <v>1</v>
      </c>
      <c r="Q144" s="75"/>
      <c r="R144" s="75"/>
      <c r="S144" s="75"/>
      <c r="T144" s="75"/>
      <c r="U144" s="75"/>
    </row>
    <row r="145" spans="1:21" x14ac:dyDescent="0.3">
      <c r="A145" s="72" t="s">
        <v>30</v>
      </c>
      <c r="B145" s="196">
        <f>B143+B144</f>
        <v>21</v>
      </c>
      <c r="C145" s="25">
        <f>C143+C144</f>
        <v>56</v>
      </c>
      <c r="D145" s="75"/>
      <c r="E145" s="75"/>
      <c r="F145" s="75"/>
      <c r="G145" s="75"/>
      <c r="H145" s="75"/>
      <c r="I145" s="75"/>
      <c r="J145" s="54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</row>
    <row r="146" spans="1:21" x14ac:dyDescent="0.3">
      <c r="A146" s="72" t="s">
        <v>31</v>
      </c>
      <c r="B146" s="196">
        <f>SUM(D146:T146)</f>
        <v>0</v>
      </c>
      <c r="C146" s="25">
        <f t="shared" ref="C146:C147" si="15">B146</f>
        <v>0</v>
      </c>
      <c r="D146" s="75"/>
      <c r="E146" s="75"/>
      <c r="F146" s="75"/>
      <c r="G146" s="75"/>
      <c r="H146" s="75"/>
      <c r="I146" s="75"/>
      <c r="J146" s="54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</row>
    <row r="147" spans="1:21" ht="17" thickBot="1" x14ac:dyDescent="0.35">
      <c r="A147" s="76" t="s">
        <v>32</v>
      </c>
      <c r="B147" s="197">
        <f>SUM(D147:T147)</f>
        <v>0</v>
      </c>
      <c r="C147" s="26">
        <f t="shared" si="15"/>
        <v>0</v>
      </c>
      <c r="D147" s="78"/>
      <c r="E147" s="78"/>
      <c r="F147" s="78"/>
      <c r="G147" s="78"/>
      <c r="H147" s="78"/>
      <c r="I147" s="78"/>
      <c r="J147" s="79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</row>
    <row r="148" spans="1:21" ht="21.1" x14ac:dyDescent="0.35">
      <c r="A148" s="48" t="s">
        <v>159</v>
      </c>
      <c r="B148" s="196"/>
      <c r="C148" s="27"/>
      <c r="D148" s="75"/>
      <c r="E148" s="75"/>
      <c r="F148" s="75"/>
      <c r="G148" s="75"/>
      <c r="H148" s="75"/>
      <c r="I148" s="75"/>
      <c r="J148" s="54"/>
      <c r="K148" s="75" t="s">
        <v>542</v>
      </c>
      <c r="L148" s="75" t="s">
        <v>542</v>
      </c>
      <c r="M148" s="75" t="s">
        <v>542</v>
      </c>
      <c r="N148" s="75" t="s">
        <v>542</v>
      </c>
      <c r="O148" s="75"/>
      <c r="P148" s="75" t="s">
        <v>551</v>
      </c>
      <c r="Q148" s="75"/>
      <c r="R148" s="75"/>
      <c r="S148" s="75"/>
      <c r="T148" s="75" t="s">
        <v>542</v>
      </c>
      <c r="U148" s="75"/>
    </row>
    <row r="149" spans="1:21" x14ac:dyDescent="0.3">
      <c r="A149" s="80" t="s">
        <v>28</v>
      </c>
      <c r="B149" s="196">
        <f>SUM(D149:T149)+7</f>
        <v>12</v>
      </c>
      <c r="C149" s="25">
        <f>B149</f>
        <v>12</v>
      </c>
      <c r="D149" s="75"/>
      <c r="E149" s="75"/>
      <c r="F149" s="75"/>
      <c r="G149" s="75"/>
      <c r="H149" s="75"/>
      <c r="I149" s="75"/>
      <c r="J149" s="54"/>
      <c r="K149" s="75">
        <v>1</v>
      </c>
      <c r="L149" s="75">
        <v>1</v>
      </c>
      <c r="M149" s="75">
        <v>1</v>
      </c>
      <c r="N149" s="75">
        <v>1</v>
      </c>
      <c r="O149" s="75"/>
      <c r="P149" s="75"/>
      <c r="Q149" s="75"/>
      <c r="R149" s="75"/>
      <c r="S149" s="75"/>
      <c r="T149" s="75">
        <v>1</v>
      </c>
      <c r="U149" s="75"/>
    </row>
    <row r="150" spans="1:21" x14ac:dyDescent="0.3">
      <c r="A150" s="80" t="s">
        <v>29</v>
      </c>
      <c r="B150" s="196">
        <f>SUM(D150:T150)+1</f>
        <v>2</v>
      </c>
      <c r="C150" s="25">
        <f t="shared" ref="C150:C153" si="16">B150</f>
        <v>2</v>
      </c>
      <c r="D150" s="75"/>
      <c r="E150" s="75"/>
      <c r="F150" s="75"/>
      <c r="G150" s="75"/>
      <c r="H150" s="75"/>
      <c r="I150" s="75"/>
      <c r="J150" s="54"/>
      <c r="K150" s="75"/>
      <c r="L150" s="75"/>
      <c r="M150" s="75"/>
      <c r="N150" s="75"/>
      <c r="O150" s="75"/>
      <c r="P150" s="75">
        <v>1</v>
      </c>
      <c r="Q150" s="75"/>
      <c r="R150" s="75"/>
      <c r="S150" s="75"/>
      <c r="T150" s="75"/>
      <c r="U150" s="75"/>
    </row>
    <row r="151" spans="1:21" x14ac:dyDescent="0.3">
      <c r="A151" s="80" t="s">
        <v>30</v>
      </c>
      <c r="B151" s="196">
        <f>B149+B150</f>
        <v>14</v>
      </c>
      <c r="C151" s="25">
        <f t="shared" si="16"/>
        <v>14</v>
      </c>
      <c r="D151" s="75"/>
      <c r="E151" s="75"/>
      <c r="F151" s="75"/>
      <c r="G151" s="75"/>
      <c r="H151" s="75"/>
      <c r="I151" s="75"/>
      <c r="J151" s="54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</row>
    <row r="152" spans="1:21" x14ac:dyDescent="0.3">
      <c r="A152" s="80" t="s">
        <v>31</v>
      </c>
      <c r="B152" s="196">
        <f>SUM(D152:T152)+1</f>
        <v>1</v>
      </c>
      <c r="C152" s="25">
        <f t="shared" si="16"/>
        <v>1</v>
      </c>
      <c r="D152" s="75"/>
      <c r="E152" s="75"/>
      <c r="F152" s="75"/>
      <c r="G152" s="75"/>
      <c r="H152" s="75"/>
      <c r="I152" s="75"/>
      <c r="J152" s="54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</row>
    <row r="153" spans="1:21" ht="17" thickBot="1" x14ac:dyDescent="0.35">
      <c r="A153" s="82" t="s">
        <v>32</v>
      </c>
      <c r="B153" s="197">
        <f>SUM(D153:T153)+5</f>
        <v>5</v>
      </c>
      <c r="C153" s="26">
        <f t="shared" si="16"/>
        <v>5</v>
      </c>
      <c r="D153" s="78"/>
      <c r="E153" s="78"/>
      <c r="F153" s="78"/>
      <c r="G153" s="78"/>
      <c r="H153" s="78"/>
      <c r="I153" s="78"/>
      <c r="J153" s="79"/>
      <c r="K153" s="78"/>
      <c r="L153" s="78"/>
      <c r="M153" s="78"/>
      <c r="N153" s="78"/>
      <c r="O153" s="42"/>
      <c r="P153" s="78"/>
      <c r="Q153" s="78"/>
      <c r="R153" s="78"/>
      <c r="S153" s="78"/>
      <c r="T153" s="78"/>
      <c r="U153" s="78"/>
    </row>
    <row r="154" spans="1:21" ht="21.1" x14ac:dyDescent="0.35">
      <c r="A154" s="48" t="s">
        <v>161</v>
      </c>
      <c r="B154" s="196"/>
      <c r="C154" s="27"/>
      <c r="D154" s="75" t="s">
        <v>556</v>
      </c>
      <c r="E154" s="75" t="s">
        <v>542</v>
      </c>
      <c r="F154" s="75" t="s">
        <v>551</v>
      </c>
      <c r="G154" s="75" t="s">
        <v>551</v>
      </c>
      <c r="H154" s="75" t="s">
        <v>551</v>
      </c>
      <c r="I154" s="75" t="s">
        <v>551</v>
      </c>
      <c r="J154" s="54"/>
      <c r="K154" s="75" t="s">
        <v>551</v>
      </c>
      <c r="L154" s="75"/>
      <c r="M154" s="75"/>
      <c r="N154" s="75" t="s">
        <v>551</v>
      </c>
      <c r="O154" s="83" t="s">
        <v>551</v>
      </c>
      <c r="P154" s="83"/>
      <c r="Q154" s="83" t="s">
        <v>551</v>
      </c>
      <c r="R154" s="83" t="s">
        <v>551</v>
      </c>
      <c r="S154" s="83" t="s">
        <v>551</v>
      </c>
      <c r="T154" s="83" t="s">
        <v>541</v>
      </c>
      <c r="U154" s="83" t="s">
        <v>551</v>
      </c>
    </row>
    <row r="155" spans="1:21" x14ac:dyDescent="0.3">
      <c r="A155" s="80" t="s">
        <v>28</v>
      </c>
      <c r="B155" s="196">
        <f>SUM(D155:T155)</f>
        <v>2</v>
      </c>
      <c r="C155" s="25">
        <f>B155+11</f>
        <v>13</v>
      </c>
      <c r="D155" s="75"/>
      <c r="E155" s="75">
        <v>1</v>
      </c>
      <c r="F155" s="75"/>
      <c r="G155" s="75"/>
      <c r="H155" s="75"/>
      <c r="I155" s="75"/>
      <c r="J155" s="54"/>
      <c r="K155" s="75"/>
      <c r="L155" s="75"/>
      <c r="M155" s="75"/>
      <c r="N155" s="75"/>
      <c r="O155" s="75"/>
      <c r="P155" s="75"/>
      <c r="Q155" s="75"/>
      <c r="R155" s="75"/>
      <c r="S155" s="75"/>
      <c r="T155" s="75">
        <v>1</v>
      </c>
      <c r="U155" s="75"/>
    </row>
    <row r="156" spans="1:21" x14ac:dyDescent="0.3">
      <c r="A156" s="80" t="s">
        <v>29</v>
      </c>
      <c r="B156" s="196">
        <f>SUM(D156:T156)</f>
        <v>11</v>
      </c>
      <c r="C156" s="25">
        <f>B156+42</f>
        <v>53</v>
      </c>
      <c r="D156" s="75">
        <v>1</v>
      </c>
      <c r="E156" s="75"/>
      <c r="F156" s="75">
        <v>1</v>
      </c>
      <c r="G156" s="75">
        <v>1</v>
      </c>
      <c r="H156" s="75">
        <v>1</v>
      </c>
      <c r="I156" s="75">
        <v>1</v>
      </c>
      <c r="J156" s="54"/>
      <c r="K156" s="75">
        <v>1</v>
      </c>
      <c r="L156" s="75"/>
      <c r="M156" s="75"/>
      <c r="N156" s="75">
        <v>1</v>
      </c>
      <c r="O156" s="75">
        <v>1</v>
      </c>
      <c r="P156" s="75"/>
      <c r="Q156" s="75">
        <v>1</v>
      </c>
      <c r="R156" s="75">
        <v>1</v>
      </c>
      <c r="S156" s="75">
        <v>1</v>
      </c>
      <c r="T156" s="75"/>
      <c r="U156" s="75">
        <v>1</v>
      </c>
    </row>
    <row r="157" spans="1:21" x14ac:dyDescent="0.3">
      <c r="A157" s="80" t="s">
        <v>30</v>
      </c>
      <c r="B157" s="196">
        <f>B155+B156</f>
        <v>13</v>
      </c>
      <c r="C157" s="25">
        <f>C155+C156</f>
        <v>66</v>
      </c>
      <c r="D157" s="75"/>
      <c r="E157" s="75"/>
      <c r="F157" s="75"/>
      <c r="G157" s="75"/>
      <c r="H157" s="75"/>
      <c r="I157" s="75"/>
      <c r="J157" s="54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</row>
    <row r="158" spans="1:21" x14ac:dyDescent="0.3">
      <c r="A158" s="80" t="s">
        <v>31</v>
      </c>
      <c r="B158" s="196">
        <f>SUM(D158:T158)</f>
        <v>1</v>
      </c>
      <c r="C158" s="25">
        <f>B158+2</f>
        <v>3</v>
      </c>
      <c r="D158" s="75"/>
      <c r="E158" s="75">
        <v>1</v>
      </c>
      <c r="F158" s="75"/>
      <c r="G158" s="75"/>
      <c r="H158" s="75"/>
      <c r="I158" s="75"/>
      <c r="J158" s="54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</row>
    <row r="159" spans="1:21" ht="17" thickBot="1" x14ac:dyDescent="0.35">
      <c r="A159" s="82" t="s">
        <v>32</v>
      </c>
      <c r="B159" s="197">
        <f>SUM(D159:T159)</f>
        <v>5</v>
      </c>
      <c r="C159" s="26">
        <f>B159+10</f>
        <v>15</v>
      </c>
      <c r="D159" s="78"/>
      <c r="E159" s="78">
        <v>5</v>
      </c>
      <c r="F159" s="78"/>
      <c r="G159" s="78"/>
      <c r="H159" s="78"/>
      <c r="I159" s="78"/>
      <c r="J159" s="79"/>
      <c r="K159" s="42"/>
      <c r="L159" s="78"/>
      <c r="M159" s="78"/>
      <c r="N159" s="78"/>
      <c r="O159" s="78"/>
      <c r="P159" s="78"/>
      <c r="Q159" s="78"/>
      <c r="R159" s="78"/>
      <c r="S159" s="78"/>
      <c r="T159" s="78"/>
      <c r="U159" s="78"/>
    </row>
    <row r="160" spans="1:21" ht="21.1" x14ac:dyDescent="0.35">
      <c r="A160" s="48" t="s">
        <v>162</v>
      </c>
      <c r="B160" s="196"/>
      <c r="C160" s="27"/>
      <c r="D160" s="99"/>
      <c r="E160" s="75"/>
      <c r="F160" s="75"/>
      <c r="G160" s="75"/>
      <c r="H160" s="75"/>
      <c r="I160" s="75"/>
      <c r="J160" s="54"/>
      <c r="K160" s="75"/>
      <c r="L160" s="75"/>
      <c r="M160" s="75"/>
      <c r="N160" s="75"/>
      <c r="O160" s="75"/>
      <c r="P160" s="75"/>
      <c r="Q160" s="83"/>
      <c r="R160" s="83"/>
      <c r="S160" s="83"/>
      <c r="T160" s="83"/>
      <c r="U160" s="83"/>
    </row>
    <row r="161" spans="1:21" x14ac:dyDescent="0.3">
      <c r="A161" s="80" t="s">
        <v>28</v>
      </c>
      <c r="B161" s="196">
        <f>SUM(D161:T161)</f>
        <v>0</v>
      </c>
      <c r="C161" s="25">
        <f>B161</f>
        <v>0</v>
      </c>
      <c r="D161" s="75"/>
      <c r="E161" s="75"/>
      <c r="F161" s="75"/>
      <c r="G161" s="75"/>
      <c r="H161" s="75"/>
      <c r="I161" s="75"/>
      <c r="J161" s="54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</row>
    <row r="162" spans="1:21" x14ac:dyDescent="0.3">
      <c r="A162" s="80" t="s">
        <v>29</v>
      </c>
      <c r="B162" s="196">
        <f>SUM(D162:T162)+2</f>
        <v>2</v>
      </c>
      <c r="C162" s="25">
        <f t="shared" ref="C162:C165" si="17">B162</f>
        <v>2</v>
      </c>
      <c r="D162" s="75"/>
      <c r="E162" s="75"/>
      <c r="F162" s="75"/>
      <c r="G162" s="75"/>
      <c r="H162" s="75"/>
      <c r="I162" s="75"/>
      <c r="J162" s="54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</row>
    <row r="163" spans="1:21" x14ac:dyDescent="0.3">
      <c r="A163" s="80" t="s">
        <v>30</v>
      </c>
      <c r="B163" s="196">
        <f>B161+B162</f>
        <v>2</v>
      </c>
      <c r="C163" s="25">
        <f t="shared" si="17"/>
        <v>2</v>
      </c>
      <c r="D163" s="75"/>
      <c r="E163" s="75"/>
      <c r="F163" s="75"/>
      <c r="G163" s="75"/>
      <c r="H163" s="75"/>
      <c r="I163" s="75"/>
      <c r="J163" s="54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</row>
    <row r="164" spans="1:21" x14ac:dyDescent="0.3">
      <c r="A164" s="80" t="s">
        <v>31</v>
      </c>
      <c r="B164" s="196">
        <f>SUM(D164:T164)</f>
        <v>0</v>
      </c>
      <c r="C164" s="25">
        <f t="shared" si="17"/>
        <v>0</v>
      </c>
      <c r="D164" s="75"/>
      <c r="E164" s="75"/>
      <c r="F164" s="75"/>
      <c r="G164" s="75"/>
      <c r="H164" s="75"/>
      <c r="I164" s="75"/>
      <c r="J164" s="54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</row>
    <row r="165" spans="1:21" ht="17" thickBot="1" x14ac:dyDescent="0.35">
      <c r="A165" s="82" t="s">
        <v>32</v>
      </c>
      <c r="B165" s="197">
        <f>SUM(D165:T165)</f>
        <v>0</v>
      </c>
      <c r="C165" s="26">
        <f t="shared" si="17"/>
        <v>0</v>
      </c>
      <c r="D165" s="78"/>
      <c r="E165" s="78"/>
      <c r="F165" s="78"/>
      <c r="G165" s="78"/>
      <c r="H165" s="78"/>
      <c r="I165" s="78"/>
      <c r="J165" s="79"/>
      <c r="K165" s="78"/>
      <c r="L165" s="78"/>
      <c r="M165" s="78"/>
      <c r="N165" s="42"/>
      <c r="O165" s="78"/>
      <c r="P165" s="78"/>
      <c r="Q165" s="78"/>
      <c r="R165" s="78"/>
      <c r="S165" s="78"/>
      <c r="T165" s="78"/>
      <c r="U165" s="78"/>
    </row>
    <row r="166" spans="1:21" ht="21.1" x14ac:dyDescent="0.35">
      <c r="A166" s="48" t="s">
        <v>454</v>
      </c>
      <c r="B166" s="196"/>
      <c r="C166" s="25"/>
      <c r="D166" s="75"/>
      <c r="E166" s="75"/>
      <c r="F166" s="75"/>
      <c r="G166" s="75"/>
      <c r="H166" s="75"/>
      <c r="I166" s="75"/>
      <c r="J166" s="54"/>
      <c r="K166" s="75"/>
      <c r="L166" s="75"/>
      <c r="M166" s="75"/>
      <c r="N166" s="75"/>
      <c r="O166" s="75"/>
      <c r="P166" s="75"/>
      <c r="Q166" s="75"/>
      <c r="R166" s="75"/>
      <c r="S166" s="75"/>
      <c r="T166" s="75" t="s">
        <v>551</v>
      </c>
      <c r="U166" s="75"/>
    </row>
    <row r="167" spans="1:21" x14ac:dyDescent="0.3">
      <c r="A167" s="80" t="s">
        <v>28</v>
      </c>
      <c r="B167" s="196">
        <f>SUM(D167:T167)</f>
        <v>0</v>
      </c>
      <c r="C167" s="25">
        <f>B167</f>
        <v>0</v>
      </c>
      <c r="D167" s="75"/>
      <c r="E167" s="75"/>
      <c r="F167" s="75"/>
      <c r="G167" s="75"/>
      <c r="H167" s="75"/>
      <c r="I167" s="75"/>
      <c r="J167" s="54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</row>
    <row r="168" spans="1:21" x14ac:dyDescent="0.3">
      <c r="A168" s="80" t="s">
        <v>29</v>
      </c>
      <c r="B168" s="196">
        <f>SUM(D168:T168)</f>
        <v>1</v>
      </c>
      <c r="C168" s="25">
        <f>B168+3</f>
        <v>4</v>
      </c>
      <c r="D168" s="75"/>
      <c r="E168" s="75"/>
      <c r="F168" s="75"/>
      <c r="G168" s="75"/>
      <c r="H168" s="75"/>
      <c r="I168" s="75"/>
      <c r="J168" s="54"/>
      <c r="K168" s="75"/>
      <c r="L168" s="75"/>
      <c r="M168" s="75"/>
      <c r="N168" s="75"/>
      <c r="O168" s="75"/>
      <c r="P168" s="75"/>
      <c r="Q168" s="75"/>
      <c r="R168" s="75"/>
      <c r="S168" s="75"/>
      <c r="T168" s="75">
        <v>1</v>
      </c>
      <c r="U168" s="75"/>
    </row>
    <row r="169" spans="1:21" x14ac:dyDescent="0.3">
      <c r="A169" s="80" t="s">
        <v>30</v>
      </c>
      <c r="B169" s="196">
        <f>B167+B168</f>
        <v>1</v>
      </c>
      <c r="C169" s="25">
        <f>C167+C168</f>
        <v>4</v>
      </c>
      <c r="D169" s="75"/>
      <c r="E169" s="75"/>
      <c r="F169" s="75"/>
      <c r="G169" s="75"/>
      <c r="H169" s="75"/>
      <c r="I169" s="75"/>
      <c r="J169" s="54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</row>
    <row r="170" spans="1:21" x14ac:dyDescent="0.3">
      <c r="A170" s="80" t="s">
        <v>31</v>
      </c>
      <c r="B170" s="196">
        <f>SUM(D170:T170)</f>
        <v>0</v>
      </c>
      <c r="C170" s="25">
        <f t="shared" ref="C170:C171" si="18">B170</f>
        <v>0</v>
      </c>
      <c r="D170" s="75"/>
      <c r="E170" s="75"/>
      <c r="F170" s="75"/>
      <c r="G170" s="75"/>
      <c r="H170" s="75"/>
      <c r="I170" s="75"/>
      <c r="J170" s="54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</row>
    <row r="171" spans="1:21" ht="17" thickBot="1" x14ac:dyDescent="0.35">
      <c r="A171" s="82" t="s">
        <v>32</v>
      </c>
      <c r="B171" s="196">
        <f>SUM(D171:T171)</f>
        <v>0</v>
      </c>
      <c r="C171" s="25">
        <f t="shared" si="18"/>
        <v>0</v>
      </c>
      <c r="D171" s="78"/>
      <c r="E171" s="78"/>
      <c r="F171" s="78"/>
      <c r="G171" s="78"/>
      <c r="H171" s="78"/>
      <c r="I171" s="78"/>
      <c r="J171" s="79"/>
      <c r="K171" s="78"/>
      <c r="L171" s="78"/>
      <c r="M171" s="78"/>
      <c r="N171" s="78"/>
      <c r="O171" s="78"/>
      <c r="P171" s="42"/>
      <c r="Q171" s="78"/>
      <c r="R171" s="78"/>
      <c r="S171" s="78"/>
      <c r="T171" s="78"/>
      <c r="U171" s="78"/>
    </row>
    <row r="172" spans="1:21" ht="21.1" x14ac:dyDescent="0.35">
      <c r="A172" s="48" t="s">
        <v>455</v>
      </c>
      <c r="B172" s="196"/>
      <c r="C172" s="25"/>
      <c r="D172" s="75" t="s">
        <v>556</v>
      </c>
      <c r="E172" s="75" t="s">
        <v>551</v>
      </c>
      <c r="F172" s="75" t="s">
        <v>551</v>
      </c>
      <c r="G172" s="75" t="s">
        <v>551</v>
      </c>
      <c r="H172" s="75" t="s">
        <v>551</v>
      </c>
      <c r="I172" s="75" t="s">
        <v>551</v>
      </c>
      <c r="J172" s="54"/>
      <c r="K172" s="75" t="s">
        <v>551</v>
      </c>
      <c r="L172" s="75" t="s">
        <v>546</v>
      </c>
      <c r="M172" s="75" t="s">
        <v>551</v>
      </c>
      <c r="N172" s="75" t="s">
        <v>551</v>
      </c>
      <c r="O172" s="75" t="s">
        <v>552</v>
      </c>
      <c r="P172" s="75" t="s">
        <v>551</v>
      </c>
      <c r="Q172" s="75" t="s">
        <v>551</v>
      </c>
      <c r="R172" s="75">
        <v>6</v>
      </c>
      <c r="S172" s="75" t="s">
        <v>551</v>
      </c>
      <c r="T172" s="75"/>
      <c r="U172" s="75" t="s">
        <v>551</v>
      </c>
    </row>
    <row r="173" spans="1:21" x14ac:dyDescent="0.3">
      <c r="A173" s="80" t="s">
        <v>28</v>
      </c>
      <c r="B173" s="196">
        <f>SUM(D173:T173)</f>
        <v>3</v>
      </c>
      <c r="C173" s="25">
        <f>B173+2</f>
        <v>5</v>
      </c>
      <c r="D173" s="75"/>
      <c r="E173" s="75"/>
      <c r="F173" s="75"/>
      <c r="G173" s="75"/>
      <c r="H173" s="75"/>
      <c r="I173" s="75"/>
      <c r="J173" s="54"/>
      <c r="K173" s="75"/>
      <c r="L173" s="75">
        <v>1</v>
      </c>
      <c r="M173" s="75"/>
      <c r="N173" s="75"/>
      <c r="O173" s="75">
        <v>1</v>
      </c>
      <c r="P173" s="75"/>
      <c r="Q173" s="75"/>
      <c r="R173" s="75">
        <v>1</v>
      </c>
      <c r="S173" s="75"/>
      <c r="T173" s="75"/>
      <c r="U173" s="75"/>
    </row>
    <row r="174" spans="1:21" x14ac:dyDescent="0.3">
      <c r="A174" s="80" t="s">
        <v>29</v>
      </c>
      <c r="B174" s="196">
        <f>SUM(D174:T174)</f>
        <v>12</v>
      </c>
      <c r="C174" s="25">
        <f>B174+12</f>
        <v>24</v>
      </c>
      <c r="D174" s="75">
        <v>1</v>
      </c>
      <c r="E174" s="75">
        <v>1</v>
      </c>
      <c r="F174" s="75">
        <v>1</v>
      </c>
      <c r="G174" s="75">
        <v>1</v>
      </c>
      <c r="H174" s="75">
        <v>1</v>
      </c>
      <c r="I174" s="75">
        <v>1</v>
      </c>
      <c r="J174" s="54"/>
      <c r="K174" s="75">
        <v>1</v>
      </c>
      <c r="L174" s="75"/>
      <c r="M174" s="75">
        <v>1</v>
      </c>
      <c r="N174" s="75">
        <v>1</v>
      </c>
      <c r="O174" s="75"/>
      <c r="P174" s="75">
        <v>1</v>
      </c>
      <c r="Q174" s="75">
        <v>1</v>
      </c>
      <c r="R174" s="75"/>
      <c r="S174" s="75">
        <v>1</v>
      </c>
      <c r="T174" s="75"/>
      <c r="U174" s="75">
        <v>1</v>
      </c>
    </row>
    <row r="175" spans="1:21" x14ac:dyDescent="0.3">
      <c r="A175" s="80" t="s">
        <v>30</v>
      </c>
      <c r="B175" s="196">
        <f>B173+B174</f>
        <v>15</v>
      </c>
      <c r="C175" s="25">
        <f>C173+C174</f>
        <v>29</v>
      </c>
      <c r="D175" s="75"/>
      <c r="E175" s="75"/>
      <c r="F175" s="75"/>
      <c r="G175" s="75"/>
      <c r="H175" s="75"/>
      <c r="I175" s="75"/>
      <c r="J175" s="54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</row>
    <row r="176" spans="1:21" x14ac:dyDescent="0.3">
      <c r="A176" s="80" t="s">
        <v>31</v>
      </c>
      <c r="B176" s="196">
        <f>SUM(D176:T176)</f>
        <v>4</v>
      </c>
      <c r="C176" s="25">
        <f>B176+5</f>
        <v>9</v>
      </c>
      <c r="D176" s="75"/>
      <c r="E176" s="75"/>
      <c r="F176" s="75">
        <v>1</v>
      </c>
      <c r="G176" s="75"/>
      <c r="H176" s="75">
        <v>1</v>
      </c>
      <c r="I176" s="75"/>
      <c r="J176" s="54"/>
      <c r="K176" s="75"/>
      <c r="L176" s="75"/>
      <c r="M176" s="75"/>
      <c r="N176" s="75">
        <v>1</v>
      </c>
      <c r="O176" s="75"/>
      <c r="P176" s="75"/>
      <c r="Q176" s="75"/>
      <c r="R176" s="75">
        <v>1</v>
      </c>
      <c r="S176" s="75"/>
      <c r="T176" s="75"/>
      <c r="U176" s="75"/>
    </row>
    <row r="177" spans="1:21" ht="17" thickBot="1" x14ac:dyDescent="0.35">
      <c r="A177" s="82" t="s">
        <v>32</v>
      </c>
      <c r="B177" s="196">
        <f>SUM(D177:T177)</f>
        <v>22</v>
      </c>
      <c r="C177" s="25">
        <f>B177+25</f>
        <v>47</v>
      </c>
      <c r="D177" s="78"/>
      <c r="E177" s="78"/>
      <c r="F177" s="78">
        <v>5</v>
      </c>
      <c r="G177" s="78"/>
      <c r="H177" s="78">
        <v>5</v>
      </c>
      <c r="I177" s="78"/>
      <c r="J177" s="79"/>
      <c r="K177" s="78"/>
      <c r="L177" s="78"/>
      <c r="M177" s="78"/>
      <c r="N177" s="78">
        <v>7</v>
      </c>
      <c r="O177" s="78"/>
      <c r="P177" s="42"/>
      <c r="Q177" s="78"/>
      <c r="R177" s="78">
        <v>5</v>
      </c>
      <c r="S177" s="78"/>
      <c r="T177" s="78"/>
      <c r="U177" s="78"/>
    </row>
    <row r="178" spans="1:21" ht="21.1" x14ac:dyDescent="0.35">
      <c r="A178" s="48" t="s">
        <v>163</v>
      </c>
      <c r="B178" s="196"/>
      <c r="C178" s="27"/>
      <c r="D178" s="75" t="s">
        <v>543</v>
      </c>
      <c r="E178" s="75" t="s">
        <v>551</v>
      </c>
      <c r="F178" s="75" t="s">
        <v>551</v>
      </c>
      <c r="G178" s="75" t="s">
        <v>551</v>
      </c>
      <c r="H178" s="75" t="s">
        <v>551</v>
      </c>
      <c r="I178" s="75" t="s">
        <v>543</v>
      </c>
      <c r="J178" s="54"/>
      <c r="K178" s="75" t="s">
        <v>551</v>
      </c>
      <c r="L178" s="75" t="s">
        <v>543</v>
      </c>
      <c r="M178" s="75" t="s">
        <v>543</v>
      </c>
      <c r="N178" s="75" t="s">
        <v>543</v>
      </c>
      <c r="O178" s="75" t="s">
        <v>551</v>
      </c>
      <c r="P178" s="75" t="s">
        <v>551</v>
      </c>
      <c r="Q178" s="75" t="s">
        <v>551</v>
      </c>
      <c r="R178" s="75" t="s">
        <v>543</v>
      </c>
      <c r="S178" s="75" t="s">
        <v>551</v>
      </c>
      <c r="T178" s="75" t="s">
        <v>670</v>
      </c>
      <c r="U178" s="75"/>
    </row>
    <row r="179" spans="1:21" x14ac:dyDescent="0.3">
      <c r="A179" s="80" t="s">
        <v>28</v>
      </c>
      <c r="B179" s="196">
        <f>SUM(D179:T179)+10</f>
        <v>17</v>
      </c>
      <c r="C179" s="25">
        <f>B179+16</f>
        <v>33</v>
      </c>
      <c r="D179" s="75">
        <v>1</v>
      </c>
      <c r="E179" s="75"/>
      <c r="F179" s="75"/>
      <c r="G179" s="75"/>
      <c r="H179" s="75"/>
      <c r="I179" s="75">
        <v>1</v>
      </c>
      <c r="J179" s="54"/>
      <c r="K179" s="75"/>
      <c r="L179" s="75">
        <v>1</v>
      </c>
      <c r="M179" s="75">
        <v>1</v>
      </c>
      <c r="N179" s="75">
        <v>1</v>
      </c>
      <c r="O179" s="75"/>
      <c r="P179" s="75"/>
      <c r="Q179" s="75"/>
      <c r="R179" s="75">
        <v>1</v>
      </c>
      <c r="S179" s="75"/>
      <c r="T179" s="75">
        <v>1</v>
      </c>
      <c r="U179" s="75"/>
    </row>
    <row r="180" spans="1:21" x14ac:dyDescent="0.3">
      <c r="A180" s="80" t="s">
        <v>29</v>
      </c>
      <c r="B180" s="196">
        <f>SUM(D180:T180)+6</f>
        <v>15</v>
      </c>
      <c r="C180" s="25">
        <f>B180+24</f>
        <v>39</v>
      </c>
      <c r="D180" s="75"/>
      <c r="E180" s="75">
        <v>1</v>
      </c>
      <c r="F180" s="75">
        <v>1</v>
      </c>
      <c r="G180" s="75">
        <v>1</v>
      </c>
      <c r="H180" s="75">
        <v>1</v>
      </c>
      <c r="I180" s="75"/>
      <c r="J180" s="54"/>
      <c r="K180" s="75">
        <v>1</v>
      </c>
      <c r="L180" s="75"/>
      <c r="M180" s="75"/>
      <c r="N180" s="75"/>
      <c r="O180" s="75">
        <v>1</v>
      </c>
      <c r="P180" s="75">
        <v>1</v>
      </c>
      <c r="Q180" s="75">
        <v>1</v>
      </c>
      <c r="R180" s="75"/>
      <c r="S180" s="75">
        <v>1</v>
      </c>
      <c r="T180" s="75"/>
      <c r="U180" s="75"/>
    </row>
    <row r="181" spans="1:21" x14ac:dyDescent="0.3">
      <c r="A181" s="80" t="s">
        <v>30</v>
      </c>
      <c r="B181" s="196">
        <f>B179+B180</f>
        <v>32</v>
      </c>
      <c r="C181" s="25">
        <f>C179+C180</f>
        <v>72</v>
      </c>
      <c r="D181" s="75"/>
      <c r="E181" s="75"/>
      <c r="F181" s="75"/>
      <c r="G181" s="75"/>
      <c r="H181" s="75"/>
      <c r="I181" s="75"/>
      <c r="J181" s="54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</row>
    <row r="182" spans="1:21" x14ac:dyDescent="0.3">
      <c r="A182" s="80" t="s">
        <v>31</v>
      </c>
      <c r="B182" s="196">
        <f>SUM(D182:T182)+2</f>
        <v>3</v>
      </c>
      <c r="C182" s="25">
        <f>B182+3</f>
        <v>6</v>
      </c>
      <c r="D182" s="75"/>
      <c r="E182" s="75"/>
      <c r="F182" s="75"/>
      <c r="G182" s="75"/>
      <c r="H182" s="75"/>
      <c r="I182" s="75"/>
      <c r="J182" s="54"/>
      <c r="K182" s="75"/>
      <c r="L182" s="75"/>
      <c r="M182" s="75">
        <v>1</v>
      </c>
      <c r="N182" s="75"/>
      <c r="O182" s="75"/>
      <c r="P182" s="75"/>
      <c r="Q182" s="75"/>
      <c r="R182" s="75"/>
      <c r="S182" s="75"/>
      <c r="T182" s="75"/>
      <c r="U182" s="75"/>
    </row>
    <row r="183" spans="1:21" ht="17" thickBot="1" x14ac:dyDescent="0.35">
      <c r="A183" s="82" t="s">
        <v>32</v>
      </c>
      <c r="B183" s="197">
        <f>SUM(D183:T183)+10</f>
        <v>15</v>
      </c>
      <c r="C183" s="26">
        <f>B183+17</f>
        <v>32</v>
      </c>
      <c r="D183" s="78"/>
      <c r="E183" s="78"/>
      <c r="F183" s="78"/>
      <c r="G183" s="78"/>
      <c r="H183" s="78"/>
      <c r="I183" s="78"/>
      <c r="J183" s="79"/>
      <c r="K183" s="78"/>
      <c r="L183" s="78"/>
      <c r="M183" s="78">
        <v>5</v>
      </c>
      <c r="N183" s="78"/>
      <c r="O183" s="78"/>
      <c r="P183" s="78"/>
      <c r="Q183" s="78"/>
      <c r="R183" s="78"/>
      <c r="S183" s="78"/>
      <c r="T183" s="78"/>
      <c r="U183" s="78"/>
    </row>
    <row r="184" spans="1:21" ht="21.1" x14ac:dyDescent="0.35">
      <c r="A184" s="48" t="s">
        <v>164</v>
      </c>
      <c r="B184" s="196"/>
      <c r="C184" s="27"/>
      <c r="D184" s="75" t="s">
        <v>551</v>
      </c>
      <c r="E184" s="75" t="s">
        <v>543</v>
      </c>
      <c r="F184" s="75" t="s">
        <v>543</v>
      </c>
      <c r="G184" s="75" t="s">
        <v>543</v>
      </c>
      <c r="H184" s="75" t="s">
        <v>543</v>
      </c>
      <c r="I184" s="75"/>
      <c r="J184" s="54"/>
      <c r="K184" s="75" t="s">
        <v>543</v>
      </c>
      <c r="L184" s="75" t="s">
        <v>551</v>
      </c>
      <c r="M184" s="75" t="s">
        <v>551</v>
      </c>
      <c r="N184" s="75" t="s">
        <v>551</v>
      </c>
      <c r="O184" s="75" t="s">
        <v>543</v>
      </c>
      <c r="P184" s="75" t="s">
        <v>543</v>
      </c>
      <c r="Q184" s="75" t="s">
        <v>543</v>
      </c>
      <c r="R184" s="75" t="s">
        <v>551</v>
      </c>
      <c r="S184" s="75" t="s">
        <v>543</v>
      </c>
      <c r="T184" s="75"/>
      <c r="U184" s="75" t="s">
        <v>543</v>
      </c>
    </row>
    <row r="185" spans="1:21" x14ac:dyDescent="0.3">
      <c r="A185" s="80" t="s">
        <v>28</v>
      </c>
      <c r="B185" s="196">
        <f>SUM(D185:T185)+6</f>
        <v>15</v>
      </c>
      <c r="C185" s="25">
        <f>B185</f>
        <v>15</v>
      </c>
      <c r="D185" s="75"/>
      <c r="E185" s="75">
        <v>1</v>
      </c>
      <c r="F185" s="75">
        <v>1</v>
      </c>
      <c r="G185" s="75">
        <v>1</v>
      </c>
      <c r="H185" s="75">
        <v>1</v>
      </c>
      <c r="I185" s="75"/>
      <c r="J185" s="54"/>
      <c r="K185" s="75">
        <v>1</v>
      </c>
      <c r="L185" s="75"/>
      <c r="M185" s="75"/>
      <c r="N185" s="75"/>
      <c r="O185" s="75">
        <v>1</v>
      </c>
      <c r="P185" s="75">
        <v>1</v>
      </c>
      <c r="Q185" s="75">
        <v>1</v>
      </c>
      <c r="R185" s="75"/>
      <c r="S185" s="75">
        <v>1</v>
      </c>
      <c r="T185" s="75"/>
      <c r="U185" s="75">
        <v>1</v>
      </c>
    </row>
    <row r="186" spans="1:21" x14ac:dyDescent="0.3">
      <c r="A186" s="80" t="s">
        <v>29</v>
      </c>
      <c r="B186" s="196">
        <f>SUM(D186:T186)+1</f>
        <v>6</v>
      </c>
      <c r="C186" s="25">
        <f t="shared" ref="C186:C189" si="19">B186</f>
        <v>6</v>
      </c>
      <c r="D186" s="75">
        <v>1</v>
      </c>
      <c r="E186" s="75"/>
      <c r="F186" s="75"/>
      <c r="G186" s="75"/>
      <c r="H186" s="75"/>
      <c r="I186" s="75"/>
      <c r="J186" s="54"/>
      <c r="K186" s="75"/>
      <c r="L186" s="75">
        <v>1</v>
      </c>
      <c r="M186" s="75">
        <v>1</v>
      </c>
      <c r="N186" s="75">
        <v>1</v>
      </c>
      <c r="O186" s="75"/>
      <c r="P186" s="75"/>
      <c r="Q186" s="75"/>
      <c r="R186" s="75">
        <v>1</v>
      </c>
      <c r="S186" s="75"/>
      <c r="T186" s="75"/>
      <c r="U186" s="75"/>
    </row>
    <row r="187" spans="1:21" x14ac:dyDescent="0.3">
      <c r="A187" s="80" t="s">
        <v>30</v>
      </c>
      <c r="B187" s="196">
        <f>B185+B186</f>
        <v>21</v>
      </c>
      <c r="C187" s="25">
        <f t="shared" si="19"/>
        <v>21</v>
      </c>
      <c r="D187" s="75"/>
      <c r="E187" s="75"/>
      <c r="F187" s="75"/>
      <c r="G187" s="75"/>
      <c r="H187" s="75"/>
      <c r="I187" s="75"/>
      <c r="J187" s="54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</row>
    <row r="188" spans="1:21" x14ac:dyDescent="0.3">
      <c r="A188" s="80" t="s">
        <v>31</v>
      </c>
      <c r="B188" s="196">
        <f>SUM(D188:T188)+1</f>
        <v>4</v>
      </c>
      <c r="C188" s="25">
        <f t="shared" si="19"/>
        <v>4</v>
      </c>
      <c r="D188" s="75"/>
      <c r="E188" s="75"/>
      <c r="F188" s="75"/>
      <c r="G188" s="75">
        <v>1</v>
      </c>
      <c r="H188" s="75">
        <v>1</v>
      </c>
      <c r="I188" s="75"/>
      <c r="J188" s="54"/>
      <c r="K188" s="75"/>
      <c r="L188" s="75"/>
      <c r="M188" s="75"/>
      <c r="N188" s="75"/>
      <c r="O188" s="75">
        <v>1</v>
      </c>
      <c r="P188" s="75"/>
      <c r="Q188" s="75"/>
      <c r="R188" s="75"/>
      <c r="S188" s="75"/>
      <c r="T188" s="75"/>
      <c r="U188" s="75">
        <v>1</v>
      </c>
    </row>
    <row r="189" spans="1:21" ht="17" thickBot="1" x14ac:dyDescent="0.35">
      <c r="A189" s="82" t="s">
        <v>32</v>
      </c>
      <c r="B189" s="197">
        <f>SUM(D189:T189)+5</f>
        <v>20</v>
      </c>
      <c r="C189" s="26">
        <f t="shared" si="19"/>
        <v>20</v>
      </c>
      <c r="D189" s="78"/>
      <c r="E189" s="78"/>
      <c r="F189" s="78"/>
      <c r="G189" s="78">
        <v>5</v>
      </c>
      <c r="H189" s="78">
        <v>5</v>
      </c>
      <c r="I189" s="78"/>
      <c r="J189" s="79"/>
      <c r="K189" s="78"/>
      <c r="L189" s="78"/>
      <c r="M189" s="78"/>
      <c r="N189" s="78"/>
      <c r="O189" s="75">
        <v>5</v>
      </c>
      <c r="P189" s="75"/>
      <c r="Q189" s="75"/>
      <c r="R189" s="75"/>
      <c r="S189" s="75"/>
      <c r="T189" s="75"/>
      <c r="U189" s="75">
        <v>5</v>
      </c>
    </row>
    <row r="190" spans="1:21" ht="21.1" x14ac:dyDescent="0.35">
      <c r="A190" s="48" t="s">
        <v>534</v>
      </c>
      <c r="B190" s="196"/>
      <c r="C190" s="27"/>
      <c r="D190" s="75" t="s">
        <v>563</v>
      </c>
      <c r="E190" s="75">
        <v>5</v>
      </c>
      <c r="F190" s="75" t="s">
        <v>604</v>
      </c>
      <c r="G190" s="75"/>
      <c r="H190" s="75">
        <v>5</v>
      </c>
      <c r="I190" s="75">
        <v>5</v>
      </c>
      <c r="J190" s="54"/>
      <c r="K190" s="75"/>
      <c r="L190" s="75" t="s">
        <v>551</v>
      </c>
      <c r="M190" s="75"/>
      <c r="N190" s="75"/>
      <c r="O190" s="83" t="s">
        <v>604</v>
      </c>
      <c r="P190" s="83"/>
      <c r="Q190" s="83" t="s">
        <v>604</v>
      </c>
      <c r="R190" s="83"/>
      <c r="S190" s="83" t="s">
        <v>604</v>
      </c>
      <c r="T190" s="83" t="s">
        <v>551</v>
      </c>
      <c r="U190" s="83"/>
    </row>
    <row r="191" spans="1:21" x14ac:dyDescent="0.3">
      <c r="A191" s="80" t="s">
        <v>28</v>
      </c>
      <c r="B191" s="196">
        <f>SUM(D191:T191)</f>
        <v>8</v>
      </c>
      <c r="C191" s="25">
        <f>B191</f>
        <v>8</v>
      </c>
      <c r="D191" s="75">
        <v>1</v>
      </c>
      <c r="E191" s="75">
        <v>1</v>
      </c>
      <c r="F191" s="75">
        <v>1</v>
      </c>
      <c r="G191" s="75"/>
      <c r="H191" s="75">
        <v>1</v>
      </c>
      <c r="I191" s="75">
        <v>1</v>
      </c>
      <c r="J191" s="54"/>
      <c r="K191" s="75"/>
      <c r="L191" s="75"/>
      <c r="M191" s="75"/>
      <c r="N191" s="75"/>
      <c r="O191" s="75">
        <v>1</v>
      </c>
      <c r="P191" s="75"/>
      <c r="Q191" s="75">
        <v>1</v>
      </c>
      <c r="R191" s="75"/>
      <c r="S191" s="75">
        <v>1</v>
      </c>
      <c r="T191" s="75"/>
      <c r="U191" s="75"/>
    </row>
    <row r="192" spans="1:21" x14ac:dyDescent="0.3">
      <c r="A192" s="80" t="s">
        <v>29</v>
      </c>
      <c r="B192" s="196">
        <f>SUM(D192:T192)</f>
        <v>2</v>
      </c>
      <c r="C192" s="25">
        <f t="shared" ref="C192:C195" si="20">B192</f>
        <v>2</v>
      </c>
      <c r="D192" s="75"/>
      <c r="E192" s="75"/>
      <c r="F192" s="75"/>
      <c r="G192" s="75"/>
      <c r="H192" s="75"/>
      <c r="I192" s="75"/>
      <c r="J192" s="54"/>
      <c r="K192" s="75"/>
      <c r="L192" s="75">
        <v>1</v>
      </c>
      <c r="M192" s="75"/>
      <c r="N192" s="75"/>
      <c r="O192" s="75"/>
      <c r="P192" s="75"/>
      <c r="Q192" s="75"/>
      <c r="R192" s="75"/>
      <c r="S192" s="75"/>
      <c r="T192" s="75">
        <v>1</v>
      </c>
      <c r="U192" s="75"/>
    </row>
    <row r="193" spans="1:21" x14ac:dyDescent="0.3">
      <c r="A193" s="80" t="s">
        <v>30</v>
      </c>
      <c r="B193" s="196">
        <f>B191+B192</f>
        <v>10</v>
      </c>
      <c r="C193" s="25">
        <f t="shared" si="20"/>
        <v>10</v>
      </c>
      <c r="D193" s="75"/>
      <c r="E193" s="75"/>
      <c r="F193" s="75"/>
      <c r="G193" s="75"/>
      <c r="H193" s="75"/>
      <c r="I193" s="75"/>
      <c r="J193" s="54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</row>
    <row r="194" spans="1:21" x14ac:dyDescent="0.3">
      <c r="A194" s="80" t="s">
        <v>31</v>
      </c>
      <c r="B194" s="196">
        <f>SUM(D194:T194)</f>
        <v>0</v>
      </c>
      <c r="C194" s="25">
        <f t="shared" si="20"/>
        <v>0</v>
      </c>
      <c r="D194" s="75"/>
      <c r="E194" s="75"/>
      <c r="F194" s="75"/>
      <c r="G194" s="75"/>
      <c r="H194" s="75"/>
      <c r="I194" s="75"/>
      <c r="J194" s="54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</row>
    <row r="195" spans="1:21" ht="17" thickBot="1" x14ac:dyDescent="0.35">
      <c r="A195" s="82" t="s">
        <v>32</v>
      </c>
      <c r="B195" s="197">
        <f>SUM(D195:T195)</f>
        <v>0</v>
      </c>
      <c r="C195" s="26">
        <f t="shared" si="20"/>
        <v>0</v>
      </c>
      <c r="D195" s="78"/>
      <c r="E195" s="78"/>
      <c r="F195" s="78"/>
      <c r="G195" s="78"/>
      <c r="H195" s="78"/>
      <c r="I195" s="78"/>
      <c r="J195" s="79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</row>
    <row r="196" spans="1:21" ht="21.1" x14ac:dyDescent="0.35">
      <c r="A196" s="48" t="s">
        <v>70</v>
      </c>
      <c r="B196" s="196"/>
      <c r="C196" s="27"/>
      <c r="D196" s="75"/>
      <c r="E196" s="75"/>
      <c r="F196" s="75"/>
      <c r="G196" s="75"/>
      <c r="H196" s="75"/>
      <c r="I196" s="75"/>
      <c r="J196" s="54"/>
      <c r="K196" s="75" t="s">
        <v>556</v>
      </c>
      <c r="L196" s="75" t="s">
        <v>545</v>
      </c>
      <c r="M196" s="75" t="s">
        <v>551</v>
      </c>
      <c r="N196" s="75" t="s">
        <v>604</v>
      </c>
      <c r="O196" s="75"/>
      <c r="P196" s="75"/>
      <c r="Q196" s="75" t="s">
        <v>551</v>
      </c>
      <c r="R196" s="75"/>
      <c r="S196" s="75" t="s">
        <v>551</v>
      </c>
      <c r="T196" s="75" t="s">
        <v>551</v>
      </c>
      <c r="U196" s="75" t="s">
        <v>551</v>
      </c>
    </row>
    <row r="197" spans="1:21" x14ac:dyDescent="0.3">
      <c r="A197" s="80" t="s">
        <v>28</v>
      </c>
      <c r="B197" s="196">
        <f>SUM(D197:T197)</f>
        <v>2</v>
      </c>
      <c r="C197" s="25">
        <f>B197+3</f>
        <v>5</v>
      </c>
      <c r="D197" s="75"/>
      <c r="E197" s="75"/>
      <c r="F197" s="75"/>
      <c r="G197" s="75"/>
      <c r="H197" s="75"/>
      <c r="I197" s="75"/>
      <c r="J197" s="54"/>
      <c r="K197" s="75"/>
      <c r="L197" s="75">
        <v>1</v>
      </c>
      <c r="M197" s="75"/>
      <c r="N197" s="75">
        <v>1</v>
      </c>
      <c r="O197" s="75"/>
      <c r="P197" s="75"/>
      <c r="Q197" s="75"/>
      <c r="R197" s="75"/>
      <c r="S197" s="75"/>
      <c r="T197" s="75"/>
      <c r="U197" s="75"/>
    </row>
    <row r="198" spans="1:21" x14ac:dyDescent="0.3">
      <c r="A198" s="80" t="s">
        <v>29</v>
      </c>
      <c r="B198" s="196">
        <f>SUM(D198:T198)</f>
        <v>5</v>
      </c>
      <c r="C198" s="25">
        <f>B198+4</f>
        <v>9</v>
      </c>
      <c r="D198" s="75"/>
      <c r="E198" s="75"/>
      <c r="F198" s="75"/>
      <c r="G198" s="75"/>
      <c r="H198" s="75"/>
      <c r="I198" s="75"/>
      <c r="J198" s="54"/>
      <c r="K198" s="75">
        <v>1</v>
      </c>
      <c r="L198" s="75"/>
      <c r="M198" s="75">
        <v>1</v>
      </c>
      <c r="N198" s="75"/>
      <c r="O198" s="75"/>
      <c r="P198" s="75"/>
      <c r="Q198" s="75">
        <v>1</v>
      </c>
      <c r="R198" s="75"/>
      <c r="S198" s="75">
        <v>1</v>
      </c>
      <c r="T198" s="75">
        <v>1</v>
      </c>
      <c r="U198" s="75">
        <v>1</v>
      </c>
    </row>
    <row r="199" spans="1:21" x14ac:dyDescent="0.3">
      <c r="A199" s="80" t="s">
        <v>30</v>
      </c>
      <c r="B199" s="196">
        <f>B197+B198</f>
        <v>7</v>
      </c>
      <c r="C199" s="25">
        <f>C197+C198</f>
        <v>14</v>
      </c>
      <c r="D199" s="75"/>
      <c r="E199" s="75"/>
      <c r="F199" s="75"/>
      <c r="G199" s="75"/>
      <c r="H199" s="75"/>
      <c r="I199" s="75"/>
      <c r="J199" s="54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</row>
    <row r="200" spans="1:21" x14ac:dyDescent="0.3">
      <c r="A200" s="80" t="s">
        <v>31</v>
      </c>
      <c r="B200" s="196">
        <f>SUM(D200:T200)</f>
        <v>0</v>
      </c>
      <c r="C200" s="25">
        <f t="shared" ref="C200:C201" si="21">B200</f>
        <v>0</v>
      </c>
      <c r="D200" s="75"/>
      <c r="E200" s="75"/>
      <c r="F200" s="75"/>
      <c r="G200" s="75"/>
      <c r="H200" s="75"/>
      <c r="I200" s="75"/>
      <c r="J200" s="54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</row>
    <row r="201" spans="1:21" ht="17" thickBot="1" x14ac:dyDescent="0.35">
      <c r="A201" s="82" t="s">
        <v>32</v>
      </c>
      <c r="B201" s="197">
        <f>SUM(D201:T201)</f>
        <v>0</v>
      </c>
      <c r="C201" s="26">
        <f t="shared" si="21"/>
        <v>0</v>
      </c>
      <c r="D201" s="78"/>
      <c r="E201" s="78"/>
      <c r="F201" s="78"/>
      <c r="G201" s="78"/>
      <c r="H201" s="78"/>
      <c r="I201" s="78"/>
      <c r="J201" s="79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</row>
    <row r="202" spans="1:21" ht="21.1" x14ac:dyDescent="0.35">
      <c r="A202" s="48" t="s">
        <v>456</v>
      </c>
      <c r="B202" s="196"/>
      <c r="C202" s="27"/>
      <c r="D202" s="75" t="s">
        <v>564</v>
      </c>
      <c r="E202" s="75" t="s">
        <v>545</v>
      </c>
      <c r="F202" s="75">
        <v>4</v>
      </c>
      <c r="G202" s="75" t="s">
        <v>604</v>
      </c>
      <c r="H202" s="75"/>
      <c r="I202" s="75" t="s">
        <v>545</v>
      </c>
      <c r="J202" s="54"/>
      <c r="K202" s="75" t="s">
        <v>604</v>
      </c>
      <c r="L202" s="75"/>
      <c r="M202" s="75" t="s">
        <v>604</v>
      </c>
      <c r="N202" s="75"/>
      <c r="O202" s="83" t="s">
        <v>551</v>
      </c>
      <c r="P202" s="83" t="s">
        <v>604</v>
      </c>
      <c r="Q202" s="83"/>
      <c r="R202" s="83" t="s">
        <v>604</v>
      </c>
      <c r="S202" s="83"/>
      <c r="T202" s="83" t="s">
        <v>604</v>
      </c>
      <c r="U202" s="83" t="s">
        <v>604</v>
      </c>
    </row>
    <row r="203" spans="1:21" x14ac:dyDescent="0.3">
      <c r="A203" s="80" t="s">
        <v>28</v>
      </c>
      <c r="B203" s="196">
        <f>SUM(D203:T203)</f>
        <v>10</v>
      </c>
      <c r="C203" s="25">
        <f>B203</f>
        <v>10</v>
      </c>
      <c r="D203" s="75">
        <v>1</v>
      </c>
      <c r="E203" s="75">
        <v>1</v>
      </c>
      <c r="F203" s="75">
        <v>1</v>
      </c>
      <c r="G203" s="75">
        <v>1</v>
      </c>
      <c r="H203" s="75"/>
      <c r="I203" s="75">
        <v>1</v>
      </c>
      <c r="J203" s="54"/>
      <c r="K203" s="75">
        <v>1</v>
      </c>
      <c r="L203" s="75"/>
      <c r="M203" s="75">
        <v>1</v>
      </c>
      <c r="N203" s="75"/>
      <c r="O203" s="75"/>
      <c r="P203" s="75">
        <v>1</v>
      </c>
      <c r="Q203" s="75"/>
      <c r="R203" s="75">
        <v>1</v>
      </c>
      <c r="S203" s="75"/>
      <c r="T203" s="75">
        <v>1</v>
      </c>
      <c r="U203" s="75">
        <v>1</v>
      </c>
    </row>
    <row r="204" spans="1:21" x14ac:dyDescent="0.3">
      <c r="A204" s="80" t="s">
        <v>29</v>
      </c>
      <c r="B204" s="196">
        <f>SUM(D204:T204)</f>
        <v>1</v>
      </c>
      <c r="C204" s="25">
        <f t="shared" ref="C204:C207" si="22">B204</f>
        <v>1</v>
      </c>
      <c r="D204" s="75"/>
      <c r="E204" s="75"/>
      <c r="F204" s="75"/>
      <c r="G204" s="75"/>
      <c r="H204" s="75"/>
      <c r="I204" s="75"/>
      <c r="J204" s="54"/>
      <c r="K204" s="75"/>
      <c r="L204" s="75"/>
      <c r="M204" s="75"/>
      <c r="N204" s="75"/>
      <c r="O204" s="75">
        <v>1</v>
      </c>
      <c r="P204" s="75"/>
      <c r="Q204" s="75"/>
      <c r="R204" s="75"/>
      <c r="S204" s="75"/>
      <c r="T204" s="75"/>
      <c r="U204" s="75"/>
    </row>
    <row r="205" spans="1:21" x14ac:dyDescent="0.3">
      <c r="A205" s="80" t="s">
        <v>30</v>
      </c>
      <c r="B205" s="196">
        <f>B203+B204</f>
        <v>11</v>
      </c>
      <c r="C205" s="25">
        <f t="shared" si="22"/>
        <v>11</v>
      </c>
      <c r="D205" s="75"/>
      <c r="E205" s="75"/>
      <c r="F205" s="75"/>
      <c r="G205" s="75"/>
      <c r="H205" s="75"/>
      <c r="I205" s="75"/>
      <c r="J205" s="54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</row>
    <row r="206" spans="1:21" x14ac:dyDescent="0.3">
      <c r="A206" s="80" t="s">
        <v>31</v>
      </c>
      <c r="B206" s="196">
        <f>SUM(D206:T206)</f>
        <v>2</v>
      </c>
      <c r="C206" s="25">
        <f t="shared" si="22"/>
        <v>2</v>
      </c>
      <c r="D206" s="75">
        <v>2</v>
      </c>
      <c r="E206" s="75"/>
      <c r="F206" s="75"/>
      <c r="G206" s="75"/>
      <c r="H206" s="75"/>
      <c r="I206" s="75"/>
      <c r="J206" s="54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</row>
    <row r="207" spans="1:21" ht="17" thickBot="1" x14ac:dyDescent="0.35">
      <c r="A207" s="82" t="s">
        <v>32</v>
      </c>
      <c r="B207" s="197">
        <f>SUM(D207:T207)</f>
        <v>12</v>
      </c>
      <c r="C207" s="26">
        <f t="shared" si="22"/>
        <v>12</v>
      </c>
      <c r="D207" s="78">
        <v>12</v>
      </c>
      <c r="E207" s="78"/>
      <c r="F207" s="78"/>
      <c r="G207" s="78"/>
      <c r="H207" s="78"/>
      <c r="I207" s="78"/>
      <c r="J207" s="79"/>
      <c r="K207" s="78"/>
      <c r="L207" s="78"/>
      <c r="M207" s="78"/>
      <c r="N207" s="78"/>
      <c r="O207" s="75"/>
      <c r="P207" s="75"/>
      <c r="Q207" s="75"/>
      <c r="R207" s="75"/>
      <c r="S207" s="75"/>
      <c r="T207" s="75"/>
      <c r="U207" s="75"/>
    </row>
    <row r="208" spans="1:21" ht="21.1" x14ac:dyDescent="0.35">
      <c r="A208" s="48" t="s">
        <v>165</v>
      </c>
      <c r="B208" s="196"/>
      <c r="C208" s="27"/>
      <c r="D208" s="75"/>
      <c r="E208" s="75"/>
      <c r="F208" s="75"/>
      <c r="G208" s="75"/>
      <c r="H208" s="75"/>
      <c r="I208" s="75"/>
      <c r="J208" s="54"/>
      <c r="K208" s="75"/>
      <c r="L208" s="75" t="s">
        <v>551</v>
      </c>
      <c r="M208" s="75" t="s">
        <v>551</v>
      </c>
      <c r="N208" s="75" t="s">
        <v>545</v>
      </c>
      <c r="O208" s="83" t="s">
        <v>551</v>
      </c>
      <c r="P208" s="83" t="s">
        <v>551</v>
      </c>
      <c r="Q208" s="83"/>
      <c r="R208" s="83" t="s">
        <v>551</v>
      </c>
      <c r="S208" s="83" t="s">
        <v>551</v>
      </c>
      <c r="T208" s="83">
        <v>4</v>
      </c>
      <c r="U208" s="83" t="s">
        <v>551</v>
      </c>
    </row>
    <row r="209" spans="1:21" x14ac:dyDescent="0.3">
      <c r="A209" s="80" t="s">
        <v>28</v>
      </c>
      <c r="B209" s="196">
        <f>SUM(D209:T209)+12</f>
        <v>14</v>
      </c>
      <c r="C209" s="25">
        <f>B209</f>
        <v>14</v>
      </c>
      <c r="D209" s="75"/>
      <c r="E209" s="75"/>
      <c r="F209" s="75"/>
      <c r="G209" s="75"/>
      <c r="H209" s="75"/>
      <c r="I209" s="75"/>
      <c r="J209" s="54"/>
      <c r="K209" s="75"/>
      <c r="L209" s="75"/>
      <c r="M209" s="75"/>
      <c r="N209" s="75">
        <v>1</v>
      </c>
      <c r="O209" s="75"/>
      <c r="P209" s="75"/>
      <c r="Q209" s="75"/>
      <c r="R209" s="75"/>
      <c r="S209" s="75"/>
      <c r="T209" s="75">
        <v>1</v>
      </c>
      <c r="U209" s="75"/>
    </row>
    <row r="210" spans="1:21" x14ac:dyDescent="0.3">
      <c r="A210" s="80" t="s">
        <v>29</v>
      </c>
      <c r="B210" s="196">
        <f>SUM(D210:T210)+4</f>
        <v>10</v>
      </c>
      <c r="C210" s="25">
        <f t="shared" ref="C210:C213" si="23">B210</f>
        <v>10</v>
      </c>
      <c r="D210" s="75"/>
      <c r="E210" s="75"/>
      <c r="F210" s="75"/>
      <c r="G210" s="75"/>
      <c r="H210" s="75"/>
      <c r="I210" s="75"/>
      <c r="J210" s="54"/>
      <c r="K210" s="75"/>
      <c r="L210" s="75">
        <v>1</v>
      </c>
      <c r="M210" s="75">
        <v>1</v>
      </c>
      <c r="N210" s="75"/>
      <c r="O210" s="75">
        <v>1</v>
      </c>
      <c r="P210" s="75">
        <v>1</v>
      </c>
      <c r="Q210" s="75"/>
      <c r="R210" s="75">
        <v>1</v>
      </c>
      <c r="S210" s="75">
        <v>1</v>
      </c>
      <c r="T210" s="75"/>
      <c r="U210" s="75">
        <v>1</v>
      </c>
    </row>
    <row r="211" spans="1:21" x14ac:dyDescent="0.3">
      <c r="A211" s="80" t="s">
        <v>30</v>
      </c>
      <c r="B211" s="196">
        <f>B209+B210</f>
        <v>24</v>
      </c>
      <c r="C211" s="25">
        <f t="shared" si="23"/>
        <v>24</v>
      </c>
      <c r="D211" s="75"/>
      <c r="E211" s="75"/>
      <c r="F211" s="75"/>
      <c r="G211" s="75"/>
      <c r="H211" s="75"/>
      <c r="I211" s="75"/>
      <c r="J211" s="54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</row>
    <row r="212" spans="1:21" x14ac:dyDescent="0.3">
      <c r="A212" s="80" t="s">
        <v>31</v>
      </c>
      <c r="B212" s="196">
        <f>SUM(D212:T212)</f>
        <v>0</v>
      </c>
      <c r="C212" s="25">
        <f t="shared" si="23"/>
        <v>0</v>
      </c>
      <c r="D212" s="75"/>
      <c r="E212" s="75"/>
      <c r="F212" s="75"/>
      <c r="G212" s="75"/>
      <c r="H212" s="75"/>
      <c r="I212" s="75"/>
      <c r="J212" s="54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</row>
    <row r="213" spans="1:21" ht="17" thickBot="1" x14ac:dyDescent="0.35">
      <c r="A213" s="82" t="s">
        <v>32</v>
      </c>
      <c r="B213" s="197">
        <f>SUM(D213:T213)</f>
        <v>0</v>
      </c>
      <c r="C213" s="26">
        <f t="shared" si="23"/>
        <v>0</v>
      </c>
      <c r="D213" s="78"/>
      <c r="E213" s="78"/>
      <c r="F213" s="78"/>
      <c r="G213" s="78"/>
      <c r="H213" s="78"/>
      <c r="I213" s="78"/>
      <c r="J213" s="79"/>
      <c r="K213" s="78"/>
      <c r="L213" s="78"/>
      <c r="M213" s="78"/>
      <c r="N213" s="42"/>
      <c r="O213" s="78"/>
      <c r="P213" s="78"/>
      <c r="Q213" s="78"/>
      <c r="R213" s="78"/>
      <c r="S213" s="78"/>
      <c r="T213" s="78"/>
      <c r="U213" s="78"/>
    </row>
    <row r="214" spans="1:21" ht="21.1" x14ac:dyDescent="0.35">
      <c r="A214" s="48" t="s">
        <v>166</v>
      </c>
      <c r="B214" s="196"/>
      <c r="C214" s="27"/>
      <c r="D214" s="75" t="s">
        <v>546</v>
      </c>
      <c r="E214" s="75">
        <v>6</v>
      </c>
      <c r="F214" s="75" t="s">
        <v>552</v>
      </c>
      <c r="G214" s="75" t="s">
        <v>552</v>
      </c>
      <c r="H214" s="75" t="s">
        <v>552</v>
      </c>
      <c r="I214" s="75">
        <v>6</v>
      </c>
      <c r="J214" s="54"/>
      <c r="K214" s="75" t="s">
        <v>552</v>
      </c>
      <c r="L214" s="75"/>
      <c r="M214" s="75">
        <v>6</v>
      </c>
      <c r="N214" s="75" t="s">
        <v>552</v>
      </c>
      <c r="O214" s="75"/>
      <c r="P214" s="75">
        <v>6</v>
      </c>
      <c r="Q214" s="75" t="s">
        <v>552</v>
      </c>
      <c r="R214" s="75" t="s">
        <v>595</v>
      </c>
      <c r="S214" s="75">
        <v>6</v>
      </c>
      <c r="T214" s="75"/>
      <c r="U214" s="75">
        <v>6</v>
      </c>
    </row>
    <row r="215" spans="1:21" x14ac:dyDescent="0.3">
      <c r="A215" s="80" t="s">
        <v>28</v>
      </c>
      <c r="B215" s="196">
        <f>SUM(D215:T215)+12</f>
        <v>24</v>
      </c>
      <c r="C215" s="25">
        <f>B215</f>
        <v>24</v>
      </c>
      <c r="D215" s="75">
        <v>1</v>
      </c>
      <c r="E215" s="75">
        <v>1</v>
      </c>
      <c r="F215" s="75">
        <v>1</v>
      </c>
      <c r="G215" s="75">
        <v>1</v>
      </c>
      <c r="H215" s="75">
        <v>1</v>
      </c>
      <c r="I215" s="75">
        <v>1</v>
      </c>
      <c r="J215" s="54"/>
      <c r="K215" s="75">
        <v>1</v>
      </c>
      <c r="L215" s="75"/>
      <c r="M215" s="75">
        <v>1</v>
      </c>
      <c r="N215" s="75">
        <v>1</v>
      </c>
      <c r="O215" s="75"/>
      <c r="P215" s="75">
        <v>1</v>
      </c>
      <c r="Q215" s="75">
        <v>1</v>
      </c>
      <c r="R215" s="75"/>
      <c r="S215" s="75">
        <v>1</v>
      </c>
      <c r="T215" s="75"/>
      <c r="U215" s="75">
        <v>1</v>
      </c>
    </row>
    <row r="216" spans="1:21" x14ac:dyDescent="0.3">
      <c r="A216" s="80" t="s">
        <v>29</v>
      </c>
      <c r="B216" s="196">
        <f>SUM(D216:T216)</f>
        <v>1</v>
      </c>
      <c r="C216" s="25">
        <f t="shared" ref="C216:C219" si="24">B216</f>
        <v>1</v>
      </c>
      <c r="D216" s="75"/>
      <c r="E216" s="75"/>
      <c r="F216" s="75"/>
      <c r="G216" s="75"/>
      <c r="H216" s="75"/>
      <c r="I216" s="75"/>
      <c r="J216" s="54"/>
      <c r="K216" s="75"/>
      <c r="L216" s="75"/>
      <c r="M216" s="75"/>
      <c r="N216" s="75"/>
      <c r="O216" s="75"/>
      <c r="P216" s="75"/>
      <c r="Q216" s="75"/>
      <c r="R216" s="75">
        <v>1</v>
      </c>
      <c r="S216" s="75"/>
      <c r="T216" s="75"/>
      <c r="U216" s="75"/>
    </row>
    <row r="217" spans="1:21" x14ac:dyDescent="0.3">
      <c r="A217" s="80" t="s">
        <v>30</v>
      </c>
      <c r="B217" s="196">
        <f>B215+B216</f>
        <v>25</v>
      </c>
      <c r="C217" s="25">
        <f t="shared" si="24"/>
        <v>25</v>
      </c>
      <c r="D217" s="75"/>
      <c r="E217" s="75"/>
      <c r="F217" s="75"/>
      <c r="G217" s="75"/>
      <c r="H217" s="75"/>
      <c r="I217" s="75"/>
      <c r="J217" s="54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</row>
    <row r="218" spans="1:21" x14ac:dyDescent="0.3">
      <c r="A218" s="80" t="s">
        <v>31</v>
      </c>
      <c r="B218" s="196">
        <f>SUM(D218:T218)+5</f>
        <v>10</v>
      </c>
      <c r="C218" s="25">
        <f t="shared" si="24"/>
        <v>10</v>
      </c>
      <c r="D218" s="75"/>
      <c r="E218" s="75">
        <v>1</v>
      </c>
      <c r="F218" s="75"/>
      <c r="G218" s="75">
        <v>1</v>
      </c>
      <c r="H218" s="75"/>
      <c r="I218" s="75"/>
      <c r="J218" s="54"/>
      <c r="K218" s="75"/>
      <c r="L218" s="75"/>
      <c r="M218" s="75"/>
      <c r="N218" s="75"/>
      <c r="O218" s="75"/>
      <c r="P218" s="75">
        <v>2</v>
      </c>
      <c r="Q218" s="75"/>
      <c r="R218" s="75"/>
      <c r="S218" s="75">
        <v>1</v>
      </c>
      <c r="T218" s="75"/>
      <c r="U218" s="75"/>
    </row>
    <row r="219" spans="1:21" ht="17" thickBot="1" x14ac:dyDescent="0.35">
      <c r="A219" s="82" t="s">
        <v>32</v>
      </c>
      <c r="B219" s="197">
        <f>SUM(D219:T219)+29</f>
        <v>58</v>
      </c>
      <c r="C219" s="26">
        <f t="shared" si="24"/>
        <v>58</v>
      </c>
      <c r="D219" s="78"/>
      <c r="E219" s="78">
        <v>7</v>
      </c>
      <c r="F219" s="78"/>
      <c r="G219" s="78">
        <v>5</v>
      </c>
      <c r="H219" s="78"/>
      <c r="I219" s="78"/>
      <c r="J219" s="79"/>
      <c r="K219" s="78"/>
      <c r="L219" s="78"/>
      <c r="M219" s="78"/>
      <c r="N219" s="78"/>
      <c r="O219" s="78"/>
      <c r="P219" s="78">
        <v>12</v>
      </c>
      <c r="Q219" s="78"/>
      <c r="R219" s="78"/>
      <c r="S219" s="78">
        <v>5</v>
      </c>
      <c r="T219" s="78"/>
      <c r="U219" s="78"/>
    </row>
    <row r="220" spans="1:21" ht="21.1" x14ac:dyDescent="0.35">
      <c r="A220" s="48" t="s">
        <v>167</v>
      </c>
      <c r="B220" s="196"/>
      <c r="C220" s="27"/>
      <c r="D220" s="75" t="s">
        <v>547</v>
      </c>
      <c r="E220" s="75" t="s">
        <v>640</v>
      </c>
      <c r="F220" s="75">
        <v>7</v>
      </c>
      <c r="G220" s="75">
        <v>7</v>
      </c>
      <c r="H220" s="75"/>
      <c r="I220" s="75"/>
      <c r="J220" s="54"/>
      <c r="K220" s="75">
        <v>7</v>
      </c>
      <c r="L220" s="75">
        <v>7</v>
      </c>
      <c r="M220" s="75">
        <v>7</v>
      </c>
      <c r="N220" s="75">
        <v>7</v>
      </c>
      <c r="O220" s="75" t="s">
        <v>547</v>
      </c>
      <c r="P220" s="75">
        <v>7</v>
      </c>
      <c r="Q220" s="75">
        <v>7</v>
      </c>
      <c r="R220" s="75">
        <v>7</v>
      </c>
      <c r="S220" s="75">
        <v>7</v>
      </c>
      <c r="T220" s="75"/>
      <c r="U220" s="75">
        <v>7</v>
      </c>
    </row>
    <row r="221" spans="1:21" x14ac:dyDescent="0.3">
      <c r="A221" s="80" t="s">
        <v>28</v>
      </c>
      <c r="B221" s="196">
        <f>SUM(D221:T221)+14</f>
        <v>27</v>
      </c>
      <c r="C221" s="25">
        <f>B221+33</f>
        <v>60</v>
      </c>
      <c r="D221" s="75">
        <v>1</v>
      </c>
      <c r="E221" s="75">
        <v>1</v>
      </c>
      <c r="F221" s="75">
        <v>1</v>
      </c>
      <c r="G221" s="75">
        <v>1</v>
      </c>
      <c r="H221" s="75"/>
      <c r="I221" s="75"/>
      <c r="J221" s="54"/>
      <c r="K221" s="75">
        <v>1</v>
      </c>
      <c r="L221" s="75">
        <v>1</v>
      </c>
      <c r="M221" s="75">
        <v>1</v>
      </c>
      <c r="N221" s="75">
        <v>1</v>
      </c>
      <c r="O221" s="75">
        <v>1</v>
      </c>
      <c r="P221" s="75">
        <v>1</v>
      </c>
      <c r="Q221" s="75">
        <v>1</v>
      </c>
      <c r="R221" s="75">
        <v>1</v>
      </c>
      <c r="S221" s="75">
        <v>1</v>
      </c>
      <c r="T221" s="75"/>
      <c r="U221" s="75">
        <v>1</v>
      </c>
    </row>
    <row r="222" spans="1:21" x14ac:dyDescent="0.3">
      <c r="A222" s="80" t="s">
        <v>29</v>
      </c>
      <c r="B222" s="196">
        <f>SUM(D222:T222)+1</f>
        <v>1</v>
      </c>
      <c r="C222" s="25">
        <f>B222+7</f>
        <v>8</v>
      </c>
      <c r="D222" s="75"/>
      <c r="E222" s="75"/>
      <c r="F222" s="75"/>
      <c r="G222" s="75"/>
      <c r="H222" s="75"/>
      <c r="I222" s="75"/>
      <c r="J222" s="54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</row>
    <row r="223" spans="1:21" x14ac:dyDescent="0.3">
      <c r="A223" s="80" t="s">
        <v>30</v>
      </c>
      <c r="B223" s="196">
        <f>B221+B222</f>
        <v>28</v>
      </c>
      <c r="C223" s="25">
        <f>C221+C222</f>
        <v>68</v>
      </c>
      <c r="D223" s="75"/>
      <c r="E223" s="75"/>
      <c r="F223" s="75"/>
      <c r="G223" s="75"/>
      <c r="H223" s="75"/>
      <c r="I223" s="75"/>
      <c r="J223" s="54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</row>
    <row r="224" spans="1:21" x14ac:dyDescent="0.3">
      <c r="A224" s="80" t="s">
        <v>31</v>
      </c>
      <c r="B224" s="196">
        <f>SUM(D224:T224)+3</f>
        <v>6</v>
      </c>
      <c r="C224" s="25">
        <f>B224+5</f>
        <v>11</v>
      </c>
      <c r="D224" s="75"/>
      <c r="E224" s="75">
        <v>1</v>
      </c>
      <c r="F224" s="75">
        <v>1</v>
      </c>
      <c r="G224" s="75"/>
      <c r="H224" s="75"/>
      <c r="I224" s="75"/>
      <c r="J224" s="54"/>
      <c r="K224" s="75"/>
      <c r="L224" s="75"/>
      <c r="M224" s="75"/>
      <c r="N224" s="75"/>
      <c r="O224" s="75"/>
      <c r="P224" s="75"/>
      <c r="Q224" s="75"/>
      <c r="R224" s="75"/>
      <c r="S224" s="75">
        <v>1</v>
      </c>
      <c r="T224" s="75"/>
      <c r="U224" s="75"/>
    </row>
    <row r="225" spans="1:21" ht="17" thickBot="1" x14ac:dyDescent="0.35">
      <c r="A225" s="82" t="s">
        <v>32</v>
      </c>
      <c r="B225" s="197">
        <f>SUM(D225:T225)+15</f>
        <v>30</v>
      </c>
      <c r="C225" s="26">
        <f>B225+33</f>
        <v>63</v>
      </c>
      <c r="D225" s="78"/>
      <c r="E225" s="78">
        <v>5</v>
      </c>
      <c r="F225" s="78">
        <v>5</v>
      </c>
      <c r="G225" s="78"/>
      <c r="H225" s="78"/>
      <c r="I225" s="78"/>
      <c r="J225" s="79"/>
      <c r="K225" s="78"/>
      <c r="L225" s="78"/>
      <c r="M225" s="78"/>
      <c r="N225" s="78"/>
      <c r="O225" s="78"/>
      <c r="P225" s="75"/>
      <c r="Q225" s="75"/>
      <c r="R225" s="75"/>
      <c r="S225" s="75">
        <v>5</v>
      </c>
      <c r="T225" s="75"/>
      <c r="U225" s="75"/>
    </row>
    <row r="226" spans="1:21" ht="21.1" x14ac:dyDescent="0.35">
      <c r="A226" s="48" t="s">
        <v>168</v>
      </c>
      <c r="B226" s="196"/>
      <c r="C226" s="27"/>
      <c r="D226" s="75" t="s">
        <v>551</v>
      </c>
      <c r="E226" s="75" t="s">
        <v>551</v>
      </c>
      <c r="F226" s="75"/>
      <c r="G226" s="75">
        <v>4</v>
      </c>
      <c r="H226" s="75">
        <v>4</v>
      </c>
      <c r="I226" s="75">
        <v>7</v>
      </c>
      <c r="J226" s="54"/>
      <c r="K226" s="75">
        <v>4</v>
      </c>
      <c r="L226" s="75" t="s">
        <v>545</v>
      </c>
      <c r="M226" s="75" t="s">
        <v>545</v>
      </c>
      <c r="N226" s="75"/>
      <c r="O226" s="75">
        <v>4</v>
      </c>
      <c r="P226" s="83" t="s">
        <v>545</v>
      </c>
      <c r="Q226" s="83">
        <v>4</v>
      </c>
      <c r="R226" s="83">
        <v>4</v>
      </c>
      <c r="S226" s="83" t="s">
        <v>545</v>
      </c>
      <c r="T226" s="83"/>
      <c r="U226" s="83" t="s">
        <v>545</v>
      </c>
    </row>
    <row r="227" spans="1:21" x14ac:dyDescent="0.3">
      <c r="A227" s="80" t="s">
        <v>28</v>
      </c>
      <c r="B227" s="196">
        <f>SUM(D227:T227)+6</f>
        <v>17</v>
      </c>
      <c r="C227" s="25">
        <f>B227</f>
        <v>17</v>
      </c>
      <c r="D227" s="75"/>
      <c r="E227" s="75"/>
      <c r="F227" s="75"/>
      <c r="G227" s="75">
        <v>1</v>
      </c>
      <c r="H227" s="75">
        <v>1</v>
      </c>
      <c r="I227" s="75">
        <v>1</v>
      </c>
      <c r="J227" s="54"/>
      <c r="K227" s="75">
        <v>1</v>
      </c>
      <c r="L227" s="75">
        <v>1</v>
      </c>
      <c r="M227" s="75">
        <v>1</v>
      </c>
      <c r="N227" s="75"/>
      <c r="O227" s="75">
        <v>1</v>
      </c>
      <c r="P227" s="75">
        <v>1</v>
      </c>
      <c r="Q227" s="75">
        <v>1</v>
      </c>
      <c r="R227" s="75">
        <v>1</v>
      </c>
      <c r="S227" s="75">
        <v>1</v>
      </c>
      <c r="T227" s="75"/>
      <c r="U227" s="75">
        <v>1</v>
      </c>
    </row>
    <row r="228" spans="1:21" x14ac:dyDescent="0.3">
      <c r="A228" s="80" t="s">
        <v>29</v>
      </c>
      <c r="B228" s="196">
        <f>SUM(D228:T228)+2</f>
        <v>4</v>
      </c>
      <c r="C228" s="25">
        <f t="shared" ref="C228:C231" si="25">B228</f>
        <v>4</v>
      </c>
      <c r="D228" s="75">
        <v>1</v>
      </c>
      <c r="E228" s="75">
        <v>1</v>
      </c>
      <c r="F228" s="75"/>
      <c r="G228" s="75"/>
      <c r="H228" s="75"/>
      <c r="I228" s="75"/>
      <c r="J228" s="54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</row>
    <row r="229" spans="1:21" x14ac:dyDescent="0.3">
      <c r="A229" s="80" t="s">
        <v>30</v>
      </c>
      <c r="B229" s="196">
        <f>B227+B228</f>
        <v>21</v>
      </c>
      <c r="C229" s="25">
        <f t="shared" si="25"/>
        <v>21</v>
      </c>
      <c r="D229" s="75"/>
      <c r="E229" s="75"/>
      <c r="F229" s="75"/>
      <c r="G229" s="75"/>
      <c r="H229" s="75"/>
      <c r="I229" s="75"/>
      <c r="J229" s="54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</row>
    <row r="230" spans="1:21" x14ac:dyDescent="0.3">
      <c r="A230" s="80" t="s">
        <v>31</v>
      </c>
      <c r="B230" s="196">
        <f>SUM(D230:T230)+2</f>
        <v>2</v>
      </c>
      <c r="C230" s="25">
        <f t="shared" si="25"/>
        <v>2</v>
      </c>
      <c r="D230" s="75"/>
      <c r="E230" s="75"/>
      <c r="F230" s="75"/>
      <c r="G230" s="75"/>
      <c r="H230" s="75"/>
      <c r="I230" s="75"/>
      <c r="J230" s="54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</row>
    <row r="231" spans="1:21" ht="17" thickBot="1" x14ac:dyDescent="0.35">
      <c r="A231" s="82" t="s">
        <v>32</v>
      </c>
      <c r="B231" s="197">
        <f>SUM(D231:T231)+12</f>
        <v>12</v>
      </c>
      <c r="C231" s="26">
        <f t="shared" si="25"/>
        <v>12</v>
      </c>
      <c r="D231" s="78"/>
      <c r="E231" s="78"/>
      <c r="F231" s="78"/>
      <c r="G231" s="78"/>
      <c r="H231" s="78"/>
      <c r="I231" s="78"/>
      <c r="J231" s="79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</row>
    <row r="232" spans="1:21" ht="21.1" x14ac:dyDescent="0.35">
      <c r="A232" s="48" t="s">
        <v>457</v>
      </c>
      <c r="B232" s="196"/>
      <c r="C232" s="27"/>
      <c r="D232" s="75"/>
      <c r="E232" s="75"/>
      <c r="F232" s="75"/>
      <c r="G232" s="75" t="s">
        <v>658</v>
      </c>
      <c r="H232" s="75">
        <v>7</v>
      </c>
      <c r="I232" s="75" t="s">
        <v>592</v>
      </c>
      <c r="J232" s="54"/>
      <c r="K232" s="75" t="s">
        <v>592</v>
      </c>
      <c r="L232" s="75">
        <v>8</v>
      </c>
      <c r="M232" s="75"/>
      <c r="N232" s="75">
        <v>8</v>
      </c>
      <c r="O232" s="75">
        <v>8</v>
      </c>
      <c r="P232" s="75" t="s">
        <v>592</v>
      </c>
      <c r="Q232" s="75" t="s">
        <v>592</v>
      </c>
      <c r="R232" s="75"/>
      <c r="S232" s="75" t="s">
        <v>592</v>
      </c>
      <c r="T232" s="75"/>
      <c r="U232" s="75"/>
    </row>
    <row r="233" spans="1:21" x14ac:dyDescent="0.3">
      <c r="A233" s="80" t="s">
        <v>28</v>
      </c>
      <c r="B233" s="196">
        <f>SUM(D233:T233)</f>
        <v>10</v>
      </c>
      <c r="C233" s="25">
        <f>B233+39</f>
        <v>49</v>
      </c>
      <c r="D233" s="75"/>
      <c r="E233" s="75"/>
      <c r="F233" s="75"/>
      <c r="G233" s="75">
        <v>1</v>
      </c>
      <c r="H233" s="75">
        <v>1</v>
      </c>
      <c r="I233" s="75">
        <v>1</v>
      </c>
      <c r="J233" s="54"/>
      <c r="K233" s="75">
        <v>1</v>
      </c>
      <c r="L233" s="75">
        <v>1</v>
      </c>
      <c r="M233" s="75"/>
      <c r="N233" s="75">
        <v>1</v>
      </c>
      <c r="O233" s="75">
        <v>1</v>
      </c>
      <c r="P233" s="75">
        <v>1</v>
      </c>
      <c r="Q233" s="75">
        <v>1</v>
      </c>
      <c r="R233" s="75"/>
      <c r="S233" s="75">
        <v>1</v>
      </c>
      <c r="T233" s="75"/>
      <c r="U233" s="75"/>
    </row>
    <row r="234" spans="1:21" x14ac:dyDescent="0.3">
      <c r="A234" s="80" t="s">
        <v>29</v>
      </c>
      <c r="B234" s="196">
        <f>SUM(D234:T234)</f>
        <v>0</v>
      </c>
      <c r="C234" s="25">
        <f>B234+6</f>
        <v>6</v>
      </c>
      <c r="D234" s="75"/>
      <c r="E234" s="75"/>
      <c r="F234" s="75"/>
      <c r="G234" s="75"/>
      <c r="H234" s="75"/>
      <c r="I234" s="75"/>
      <c r="J234" s="54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</row>
    <row r="235" spans="1:21" x14ac:dyDescent="0.3">
      <c r="A235" s="80" t="s">
        <v>30</v>
      </c>
      <c r="B235" s="196">
        <f>B233+B234</f>
        <v>10</v>
      </c>
      <c r="C235" s="25">
        <f>C233+C234</f>
        <v>55</v>
      </c>
      <c r="D235" s="75"/>
      <c r="E235" s="75"/>
      <c r="F235" s="75"/>
      <c r="G235" s="75"/>
      <c r="H235" s="75"/>
      <c r="I235" s="75"/>
      <c r="J235" s="54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</row>
    <row r="236" spans="1:21" x14ac:dyDescent="0.3">
      <c r="A236" s="80" t="s">
        <v>31</v>
      </c>
      <c r="B236" s="196">
        <f>SUM(D236:T236)</f>
        <v>0</v>
      </c>
      <c r="C236" s="25">
        <f>B236+8</f>
        <v>8</v>
      </c>
      <c r="D236" s="75"/>
      <c r="E236" s="75"/>
      <c r="F236" s="75"/>
      <c r="G236" s="75"/>
      <c r="H236" s="75"/>
      <c r="I236" s="75"/>
      <c r="J236" s="54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</row>
    <row r="237" spans="1:21" ht="17" thickBot="1" x14ac:dyDescent="0.35">
      <c r="A237" s="82" t="s">
        <v>32</v>
      </c>
      <c r="B237" s="197">
        <f>SUM(D237:T237)</f>
        <v>0</v>
      </c>
      <c r="C237" s="26">
        <f>B237+40</f>
        <v>40</v>
      </c>
      <c r="D237" s="78"/>
      <c r="E237" s="78"/>
      <c r="F237" s="78"/>
      <c r="G237" s="78"/>
      <c r="H237" s="78"/>
      <c r="I237" s="78"/>
      <c r="J237" s="79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</row>
    <row r="238" spans="1:21" ht="21.1" x14ac:dyDescent="0.35">
      <c r="A238" s="48" t="s">
        <v>535</v>
      </c>
      <c r="B238" s="196"/>
      <c r="C238" s="27"/>
      <c r="D238" s="75"/>
      <c r="E238" s="75"/>
      <c r="F238" s="75"/>
      <c r="G238" s="75"/>
      <c r="H238" s="75"/>
      <c r="I238" s="75"/>
      <c r="J238" s="54"/>
      <c r="K238" s="75"/>
      <c r="L238" s="75"/>
      <c r="M238" s="75"/>
      <c r="N238" s="75" t="s">
        <v>556</v>
      </c>
      <c r="O238" s="75"/>
      <c r="P238" s="75"/>
      <c r="Q238" s="75"/>
      <c r="R238" s="75"/>
      <c r="S238" s="75"/>
      <c r="T238" s="75">
        <v>7</v>
      </c>
      <c r="U238" s="75"/>
    </row>
    <row r="239" spans="1:21" x14ac:dyDescent="0.3">
      <c r="A239" s="80" t="s">
        <v>28</v>
      </c>
      <c r="B239" s="196">
        <f>SUM(D239:T239)</f>
        <v>1</v>
      </c>
      <c r="C239" s="25">
        <f>B239</f>
        <v>1</v>
      </c>
      <c r="D239" s="75"/>
      <c r="E239" s="75"/>
      <c r="F239" s="75"/>
      <c r="G239" s="75"/>
      <c r="H239" s="75"/>
      <c r="I239" s="75"/>
      <c r="J239" s="54"/>
      <c r="K239" s="75"/>
      <c r="L239" s="75"/>
      <c r="M239" s="75"/>
      <c r="N239" s="75"/>
      <c r="O239" s="75"/>
      <c r="P239" s="75"/>
      <c r="Q239" s="75"/>
      <c r="R239" s="75"/>
      <c r="S239" s="75"/>
      <c r="T239" s="75">
        <v>1</v>
      </c>
      <c r="U239" s="75"/>
    </row>
    <row r="240" spans="1:21" x14ac:dyDescent="0.3">
      <c r="A240" s="80" t="s">
        <v>29</v>
      </c>
      <c r="B240" s="196">
        <f>SUM(D240:T240)</f>
        <v>1</v>
      </c>
      <c r="C240" s="25">
        <f t="shared" ref="C240:C243" si="26">B240</f>
        <v>1</v>
      </c>
      <c r="D240" s="75"/>
      <c r="E240" s="75"/>
      <c r="F240" s="75"/>
      <c r="G240" s="75"/>
      <c r="H240" s="75"/>
      <c r="I240" s="75"/>
      <c r="J240" s="54"/>
      <c r="K240" s="75"/>
      <c r="L240" s="75"/>
      <c r="M240" s="75"/>
      <c r="N240" s="75">
        <v>1</v>
      </c>
      <c r="O240" s="75"/>
      <c r="P240" s="75"/>
      <c r="Q240" s="75"/>
      <c r="R240" s="75"/>
      <c r="S240" s="75"/>
      <c r="T240" s="75"/>
      <c r="U240" s="75"/>
    </row>
    <row r="241" spans="1:21" x14ac:dyDescent="0.3">
      <c r="A241" s="80" t="s">
        <v>30</v>
      </c>
      <c r="B241" s="196">
        <f>B239+B240</f>
        <v>2</v>
      </c>
      <c r="C241" s="25">
        <f t="shared" si="26"/>
        <v>2</v>
      </c>
      <c r="D241" s="75"/>
      <c r="E241" s="75"/>
      <c r="F241" s="75"/>
      <c r="G241" s="75"/>
      <c r="H241" s="75"/>
      <c r="I241" s="75"/>
      <c r="J241" s="54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</row>
    <row r="242" spans="1:21" x14ac:dyDescent="0.3">
      <c r="A242" s="80" t="s">
        <v>31</v>
      </c>
      <c r="B242" s="196">
        <f>SUM(D242:T242)</f>
        <v>0</v>
      </c>
      <c r="C242" s="25">
        <f t="shared" si="26"/>
        <v>0</v>
      </c>
      <c r="D242" s="75"/>
      <c r="E242" s="75"/>
      <c r="F242" s="75"/>
      <c r="G242" s="75"/>
      <c r="H242" s="75"/>
      <c r="I242" s="75"/>
      <c r="J242" s="54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</row>
    <row r="243" spans="1:21" ht="17" thickBot="1" x14ac:dyDescent="0.35">
      <c r="A243" s="82" t="s">
        <v>32</v>
      </c>
      <c r="B243" s="197">
        <f>SUM(D243:T243)</f>
        <v>0</v>
      </c>
      <c r="C243" s="26">
        <f t="shared" si="26"/>
        <v>0</v>
      </c>
      <c r="D243" s="78"/>
      <c r="E243" s="78"/>
      <c r="F243" s="78"/>
      <c r="G243" s="78"/>
      <c r="H243" s="78"/>
      <c r="I243" s="78"/>
      <c r="J243" s="79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</row>
    <row r="244" spans="1:21" ht="21.1" x14ac:dyDescent="0.35">
      <c r="A244" s="48" t="s">
        <v>458</v>
      </c>
      <c r="B244" s="196"/>
      <c r="C244" s="27"/>
      <c r="D244" s="75" t="s">
        <v>565</v>
      </c>
      <c r="E244" s="75" t="s">
        <v>592</v>
      </c>
      <c r="F244" s="75" t="s">
        <v>592</v>
      </c>
      <c r="G244" s="75" t="s">
        <v>551</v>
      </c>
      <c r="H244" s="75" t="s">
        <v>592</v>
      </c>
      <c r="I244" s="75" t="s">
        <v>551</v>
      </c>
      <c r="J244" s="54"/>
      <c r="K244" s="75" t="s">
        <v>551</v>
      </c>
      <c r="L244" s="75"/>
      <c r="M244" s="75" t="s">
        <v>592</v>
      </c>
      <c r="N244" s="75" t="s">
        <v>551</v>
      </c>
      <c r="O244" s="75" t="s">
        <v>551</v>
      </c>
      <c r="P244" s="75" t="s">
        <v>551</v>
      </c>
      <c r="Q244" s="75" t="s">
        <v>551</v>
      </c>
      <c r="R244" s="75" t="s">
        <v>592</v>
      </c>
      <c r="S244" s="75"/>
      <c r="T244" s="75" t="s">
        <v>592</v>
      </c>
      <c r="U244" s="75" t="s">
        <v>592</v>
      </c>
    </row>
    <row r="245" spans="1:21" x14ac:dyDescent="0.3">
      <c r="A245" s="80" t="s">
        <v>28</v>
      </c>
      <c r="B245" s="196">
        <f>SUM(D245:T245)</f>
        <v>7</v>
      </c>
      <c r="C245" s="25">
        <f>B245+3</f>
        <v>10</v>
      </c>
      <c r="D245" s="75">
        <v>1</v>
      </c>
      <c r="E245" s="75">
        <v>1</v>
      </c>
      <c r="F245" s="75">
        <v>1</v>
      </c>
      <c r="G245" s="75"/>
      <c r="H245" s="75">
        <v>1</v>
      </c>
      <c r="I245" s="75"/>
      <c r="J245" s="54"/>
      <c r="K245" s="75"/>
      <c r="L245" s="75"/>
      <c r="M245" s="75">
        <v>1</v>
      </c>
      <c r="N245" s="75"/>
      <c r="O245" s="75"/>
      <c r="P245" s="75"/>
      <c r="Q245" s="75"/>
      <c r="R245" s="75">
        <v>1</v>
      </c>
      <c r="S245" s="75"/>
      <c r="T245" s="75">
        <v>1</v>
      </c>
      <c r="U245" s="75">
        <v>1</v>
      </c>
    </row>
    <row r="246" spans="1:21" x14ac:dyDescent="0.3">
      <c r="A246" s="80" t="s">
        <v>29</v>
      </c>
      <c r="B246" s="196">
        <f>SUM(D246:T246)</f>
        <v>7</v>
      </c>
      <c r="C246" s="25">
        <f>B246+13</f>
        <v>20</v>
      </c>
      <c r="D246" s="75"/>
      <c r="E246" s="75"/>
      <c r="F246" s="75"/>
      <c r="G246" s="75">
        <v>1</v>
      </c>
      <c r="H246" s="75"/>
      <c r="I246" s="75">
        <v>1</v>
      </c>
      <c r="J246" s="54"/>
      <c r="K246" s="75">
        <v>1</v>
      </c>
      <c r="L246" s="75"/>
      <c r="M246" s="75"/>
      <c r="N246" s="75">
        <v>1</v>
      </c>
      <c r="O246" s="75">
        <v>1</v>
      </c>
      <c r="P246" s="75">
        <v>1</v>
      </c>
      <c r="Q246" s="75">
        <v>1</v>
      </c>
      <c r="R246" s="75"/>
      <c r="S246" s="75"/>
      <c r="T246" s="75"/>
      <c r="U246" s="75"/>
    </row>
    <row r="247" spans="1:21" x14ac:dyDescent="0.3">
      <c r="A247" s="80" t="s">
        <v>30</v>
      </c>
      <c r="B247" s="196">
        <f>B245+B246</f>
        <v>14</v>
      </c>
      <c r="C247" s="25">
        <f>C245+C246</f>
        <v>30</v>
      </c>
      <c r="D247" s="75"/>
      <c r="E247" s="75"/>
      <c r="F247" s="75"/>
      <c r="G247" s="75"/>
      <c r="H247" s="75"/>
      <c r="I247" s="75"/>
      <c r="J247" s="54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</row>
    <row r="248" spans="1:21" x14ac:dyDescent="0.3">
      <c r="A248" s="80" t="s">
        <v>31</v>
      </c>
      <c r="B248" s="196">
        <f>SUM(D248:T248)</f>
        <v>0</v>
      </c>
      <c r="C248" s="25">
        <f>B248+1</f>
        <v>1</v>
      </c>
      <c r="D248" s="75"/>
      <c r="E248" s="75"/>
      <c r="F248" s="75"/>
      <c r="G248" s="75"/>
      <c r="H248" s="75"/>
      <c r="I248" s="75"/>
      <c r="J248" s="54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</row>
    <row r="249" spans="1:21" ht="17" thickBot="1" x14ac:dyDescent="0.35">
      <c r="A249" s="82" t="s">
        <v>32</v>
      </c>
      <c r="B249" s="197">
        <f>SUM(D249:T249)</f>
        <v>0</v>
      </c>
      <c r="C249" s="26">
        <f>B249+5</f>
        <v>5</v>
      </c>
      <c r="D249" s="78"/>
      <c r="E249" s="78"/>
      <c r="F249" s="78"/>
      <c r="G249" s="78"/>
      <c r="H249" s="78"/>
      <c r="I249" s="78"/>
      <c r="J249" s="79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</row>
    <row r="250" spans="1:21" ht="21.1" x14ac:dyDescent="0.35">
      <c r="A250" s="48" t="s">
        <v>152</v>
      </c>
      <c r="B250" s="196"/>
      <c r="C250" s="27"/>
      <c r="D250" s="75"/>
      <c r="E250" s="75"/>
      <c r="F250" s="75"/>
      <c r="G250" s="75"/>
      <c r="H250" s="75"/>
      <c r="I250" s="75"/>
      <c r="J250" s="54"/>
      <c r="K250" s="75" t="s">
        <v>551</v>
      </c>
      <c r="L250" s="75"/>
      <c r="M250" s="75"/>
      <c r="N250" s="75"/>
      <c r="O250" s="75"/>
      <c r="P250" s="75"/>
      <c r="Q250" s="75"/>
      <c r="R250" s="75"/>
      <c r="S250" s="75"/>
      <c r="T250" s="75" t="s">
        <v>551</v>
      </c>
      <c r="U250" s="75"/>
    </row>
    <row r="251" spans="1:21" x14ac:dyDescent="0.3">
      <c r="A251" s="80" t="s">
        <v>28</v>
      </c>
      <c r="B251" s="196">
        <f>SUM(D251:T251)</f>
        <v>0</v>
      </c>
      <c r="C251" s="25">
        <f>B251</f>
        <v>0</v>
      </c>
      <c r="D251" s="75"/>
      <c r="E251" s="75"/>
      <c r="F251" s="75"/>
      <c r="G251" s="75"/>
      <c r="H251" s="75"/>
      <c r="I251" s="75"/>
      <c r="J251" s="54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</row>
    <row r="252" spans="1:21" x14ac:dyDescent="0.3">
      <c r="A252" s="80" t="s">
        <v>29</v>
      </c>
      <c r="B252" s="196">
        <f>SUM(D252:T252)+4</f>
        <v>6</v>
      </c>
      <c r="C252" s="25">
        <f t="shared" ref="C252:C255" si="27">B252</f>
        <v>6</v>
      </c>
      <c r="D252" s="75"/>
      <c r="E252" s="75"/>
      <c r="F252" s="75"/>
      <c r="G252" s="75"/>
      <c r="H252" s="75"/>
      <c r="I252" s="75"/>
      <c r="J252" s="54"/>
      <c r="K252" s="75">
        <v>1</v>
      </c>
      <c r="L252" s="75"/>
      <c r="M252" s="75"/>
      <c r="N252" s="75"/>
      <c r="O252" s="75"/>
      <c r="P252" s="75"/>
      <c r="Q252" s="75"/>
      <c r="R252" s="75"/>
      <c r="S252" s="75"/>
      <c r="T252" s="75">
        <v>1</v>
      </c>
      <c r="U252" s="75"/>
    </row>
    <row r="253" spans="1:21" x14ac:dyDescent="0.3">
      <c r="A253" s="80" t="s">
        <v>30</v>
      </c>
      <c r="B253" s="196">
        <f>B251+B252</f>
        <v>6</v>
      </c>
      <c r="C253" s="25">
        <f t="shared" si="27"/>
        <v>6</v>
      </c>
      <c r="D253" s="75"/>
      <c r="E253" s="75"/>
      <c r="F253" s="75"/>
      <c r="G253" s="75"/>
      <c r="H253" s="75"/>
      <c r="I253" s="75"/>
      <c r="J253" s="54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</row>
    <row r="254" spans="1:21" x14ac:dyDescent="0.3">
      <c r="A254" s="80" t="s">
        <v>31</v>
      </c>
      <c r="B254" s="196">
        <f>SUM(D254:T254)</f>
        <v>1</v>
      </c>
      <c r="C254" s="25">
        <f t="shared" si="27"/>
        <v>1</v>
      </c>
      <c r="D254" s="75"/>
      <c r="E254" s="75"/>
      <c r="F254" s="75"/>
      <c r="G254" s="75"/>
      <c r="H254" s="75"/>
      <c r="I254" s="75"/>
      <c r="J254" s="54"/>
      <c r="K254" s="75"/>
      <c r="L254" s="75"/>
      <c r="M254" s="75"/>
      <c r="N254" s="75"/>
      <c r="O254" s="75"/>
      <c r="P254" s="75"/>
      <c r="Q254" s="75"/>
      <c r="R254" s="75"/>
      <c r="S254" s="75"/>
      <c r="T254" s="75">
        <v>1</v>
      </c>
      <c r="U254" s="75"/>
    </row>
    <row r="255" spans="1:21" ht="17" thickBot="1" x14ac:dyDescent="0.35">
      <c r="A255" s="82" t="s">
        <v>32</v>
      </c>
      <c r="B255" s="197">
        <f>SUM(D255:T255)</f>
        <v>5</v>
      </c>
      <c r="C255" s="26">
        <f t="shared" si="27"/>
        <v>5</v>
      </c>
      <c r="D255" s="78"/>
      <c r="E255" s="78"/>
      <c r="F255" s="78"/>
      <c r="G255" s="78"/>
      <c r="H255" s="78"/>
      <c r="I255" s="78"/>
      <c r="J255" s="79"/>
      <c r="K255" s="78"/>
      <c r="L255" s="78"/>
      <c r="M255" s="78"/>
      <c r="N255" s="78"/>
      <c r="O255" s="78"/>
      <c r="P255" s="78"/>
      <c r="Q255" s="78"/>
      <c r="R255" s="78"/>
      <c r="S255" s="78"/>
      <c r="T255" s="78">
        <v>5</v>
      </c>
      <c r="U255" s="78"/>
    </row>
    <row r="256" spans="1:21" ht="21.1" x14ac:dyDescent="0.35">
      <c r="A256" s="48" t="s">
        <v>169</v>
      </c>
      <c r="B256" s="196"/>
      <c r="C256" s="27"/>
      <c r="D256" s="75"/>
      <c r="E256" s="75" t="s">
        <v>621</v>
      </c>
      <c r="F256" s="75" t="s">
        <v>551</v>
      </c>
      <c r="G256" s="75" t="s">
        <v>551</v>
      </c>
      <c r="H256" s="75" t="s">
        <v>551</v>
      </c>
      <c r="I256" s="75" t="s">
        <v>551</v>
      </c>
      <c r="J256" s="54"/>
      <c r="K256" s="75"/>
      <c r="L256" s="75" t="s">
        <v>551</v>
      </c>
      <c r="M256" s="75"/>
      <c r="N256" s="75"/>
      <c r="O256" s="75"/>
      <c r="P256" s="75"/>
      <c r="Q256" s="75"/>
      <c r="R256" s="75"/>
      <c r="S256" s="75"/>
      <c r="T256" s="75" t="s">
        <v>552</v>
      </c>
      <c r="U256" s="75" t="s">
        <v>551</v>
      </c>
    </row>
    <row r="257" spans="1:21" x14ac:dyDescent="0.3">
      <c r="A257" s="80" t="s">
        <v>28</v>
      </c>
      <c r="B257" s="196">
        <f>SUM(D257:T257)</f>
        <v>1</v>
      </c>
      <c r="C257" s="25">
        <f>B257</f>
        <v>1</v>
      </c>
      <c r="D257" s="75"/>
      <c r="E257" s="75"/>
      <c r="F257" s="75"/>
      <c r="G257" s="75"/>
      <c r="H257" s="75"/>
      <c r="I257" s="75"/>
      <c r="J257" s="54"/>
      <c r="K257" s="75"/>
      <c r="L257" s="75"/>
      <c r="M257" s="75"/>
      <c r="N257" s="75"/>
      <c r="O257" s="75"/>
      <c r="P257" s="75"/>
      <c r="Q257" s="75"/>
      <c r="R257" s="75"/>
      <c r="S257" s="75"/>
      <c r="T257" s="75">
        <v>1</v>
      </c>
      <c r="U257" s="75"/>
    </row>
    <row r="258" spans="1:21" x14ac:dyDescent="0.3">
      <c r="A258" s="80" t="s">
        <v>29</v>
      </c>
      <c r="B258" s="196">
        <f>SUM(D258:T258)+10</f>
        <v>15</v>
      </c>
      <c r="C258" s="25">
        <f>B258+1</f>
        <v>16</v>
      </c>
      <c r="D258" s="75"/>
      <c r="E258" s="75"/>
      <c r="F258" s="75">
        <v>1</v>
      </c>
      <c r="G258" s="75">
        <v>1</v>
      </c>
      <c r="H258" s="75">
        <v>1</v>
      </c>
      <c r="I258" s="75">
        <v>1</v>
      </c>
      <c r="J258" s="54"/>
      <c r="K258" s="75"/>
      <c r="L258" s="75">
        <v>1</v>
      </c>
      <c r="M258" s="75"/>
      <c r="N258" s="75"/>
      <c r="O258" s="75"/>
      <c r="P258" s="75"/>
      <c r="Q258" s="75"/>
      <c r="R258" s="75"/>
      <c r="S258" s="75"/>
      <c r="T258" s="75"/>
      <c r="U258" s="75">
        <v>1</v>
      </c>
    </row>
    <row r="259" spans="1:21" x14ac:dyDescent="0.3">
      <c r="A259" s="80" t="s">
        <v>30</v>
      </c>
      <c r="B259" s="196">
        <f>B257+B258</f>
        <v>16</v>
      </c>
      <c r="C259" s="25">
        <f>C257+C258</f>
        <v>17</v>
      </c>
      <c r="D259" s="75"/>
      <c r="E259" s="75"/>
      <c r="F259" s="75"/>
      <c r="G259" s="75"/>
      <c r="H259" s="75"/>
      <c r="I259" s="75"/>
      <c r="J259" s="54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</row>
    <row r="260" spans="1:21" x14ac:dyDescent="0.3">
      <c r="A260" s="80" t="s">
        <v>31</v>
      </c>
      <c r="B260" s="196">
        <f>SUM(D260:T260)</f>
        <v>1</v>
      </c>
      <c r="C260" s="25">
        <f>B260</f>
        <v>1</v>
      </c>
      <c r="D260" s="75"/>
      <c r="E260" s="75"/>
      <c r="F260" s="75"/>
      <c r="G260" s="75"/>
      <c r="H260" s="75"/>
      <c r="I260" s="75"/>
      <c r="J260" s="54"/>
      <c r="K260" s="75"/>
      <c r="L260" s="75"/>
      <c r="M260" s="75"/>
      <c r="N260" s="75"/>
      <c r="O260" s="75"/>
      <c r="P260" s="75"/>
      <c r="Q260" s="75"/>
      <c r="R260" s="75"/>
      <c r="S260" s="75"/>
      <c r="T260" s="75">
        <v>1</v>
      </c>
      <c r="U260" s="75"/>
    </row>
    <row r="261" spans="1:21" ht="17" thickBot="1" x14ac:dyDescent="0.35">
      <c r="A261" s="82" t="s">
        <v>32</v>
      </c>
      <c r="B261" s="197">
        <f>SUM(D261:T261)</f>
        <v>5</v>
      </c>
      <c r="C261" s="26">
        <f>B261</f>
        <v>5</v>
      </c>
      <c r="D261" s="78"/>
      <c r="E261" s="78"/>
      <c r="F261" s="78"/>
      <c r="G261" s="78"/>
      <c r="H261" s="78"/>
      <c r="I261" s="78"/>
      <c r="J261" s="79"/>
      <c r="K261" s="78"/>
      <c r="L261" s="78"/>
      <c r="M261" s="78"/>
      <c r="N261" s="78"/>
      <c r="O261" s="78"/>
      <c r="P261" s="78"/>
      <c r="Q261" s="78"/>
      <c r="R261" s="78"/>
      <c r="S261" s="78"/>
      <c r="T261" s="78">
        <v>5</v>
      </c>
      <c r="U261" s="78"/>
    </row>
    <row r="262" spans="1:21" ht="21.1" x14ac:dyDescent="0.35">
      <c r="A262" s="48" t="s">
        <v>75</v>
      </c>
      <c r="B262" s="196"/>
      <c r="C262" s="27"/>
      <c r="D262" s="75"/>
      <c r="E262" s="75"/>
      <c r="F262" s="75"/>
      <c r="G262" s="75"/>
      <c r="H262" s="75"/>
      <c r="I262" s="75"/>
      <c r="J262" s="54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</row>
    <row r="263" spans="1:21" x14ac:dyDescent="0.3">
      <c r="A263" s="80" t="s">
        <v>31</v>
      </c>
      <c r="B263" s="196">
        <f>SUM(D263:T263)</f>
        <v>0</v>
      </c>
      <c r="C263" s="27"/>
      <c r="D263" s="75"/>
      <c r="E263" s="75"/>
      <c r="F263" s="75"/>
      <c r="G263" s="75"/>
      <c r="H263" s="75"/>
      <c r="I263" s="75"/>
      <c r="J263" s="54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</row>
    <row r="264" spans="1:21" ht="17" thickBot="1" x14ac:dyDescent="0.35">
      <c r="A264" s="82" t="s">
        <v>32</v>
      </c>
      <c r="B264" s="196">
        <f>SUM(D264:T264)</f>
        <v>0</v>
      </c>
      <c r="C264" s="63"/>
      <c r="D264" s="44"/>
      <c r="E264" s="85"/>
      <c r="F264" s="85"/>
      <c r="G264" s="85"/>
      <c r="H264" s="85"/>
      <c r="I264" s="85"/>
      <c r="J264" s="86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</row>
    <row r="265" spans="1:21" ht="23.8" x14ac:dyDescent="0.4">
      <c r="A265" s="87"/>
      <c r="B265" s="87"/>
      <c r="C265" s="35" t="s">
        <v>76</v>
      </c>
      <c r="D265" s="89"/>
      <c r="E265" s="89"/>
      <c r="F265" s="89"/>
      <c r="G265" s="89"/>
      <c r="H265" s="89"/>
      <c r="I265" s="89"/>
      <c r="J265" s="88"/>
      <c r="K265" s="89"/>
      <c r="L265" s="89"/>
      <c r="M265" s="91"/>
      <c r="N265" s="91"/>
      <c r="O265" s="89"/>
      <c r="P265" s="89"/>
      <c r="Q265" s="89"/>
      <c r="R265" s="89"/>
      <c r="S265" s="89"/>
      <c r="T265" s="89"/>
      <c r="U265" s="89"/>
    </row>
    <row r="266" spans="1:21" x14ac:dyDescent="0.3">
      <c r="A266" s="87"/>
      <c r="B266" s="87"/>
      <c r="C266" s="38" t="s">
        <v>28</v>
      </c>
      <c r="D266" s="93">
        <f t="shared" ref="D266:U266" si="28">IF(SUMIF($A$4:$A$296,$C266,D$4:D$296)=0,"",SUMIF($A$4:$A$296,$C266,D$4:D$296))</f>
        <v>15</v>
      </c>
      <c r="E266" s="93">
        <f t="shared" si="28"/>
        <v>15</v>
      </c>
      <c r="F266" s="93">
        <f t="shared" si="28"/>
        <v>15</v>
      </c>
      <c r="G266" s="93">
        <f t="shared" si="28"/>
        <v>15</v>
      </c>
      <c r="H266" s="93">
        <f t="shared" si="28"/>
        <v>15</v>
      </c>
      <c r="I266" s="93">
        <f t="shared" si="28"/>
        <v>15</v>
      </c>
      <c r="J266" s="92" t="str">
        <f t="shared" si="28"/>
        <v/>
      </c>
      <c r="K266" s="93">
        <f t="shared" si="28"/>
        <v>15</v>
      </c>
      <c r="L266" s="93">
        <f t="shared" si="28"/>
        <v>15</v>
      </c>
      <c r="M266" s="93">
        <f t="shared" si="28"/>
        <v>15</v>
      </c>
      <c r="N266" s="93">
        <f t="shared" si="28"/>
        <v>15</v>
      </c>
      <c r="O266" s="93">
        <f t="shared" si="28"/>
        <v>15</v>
      </c>
      <c r="P266" s="93">
        <f t="shared" si="28"/>
        <v>15</v>
      </c>
      <c r="Q266" s="89">
        <f t="shared" si="28"/>
        <v>15</v>
      </c>
      <c r="R266" s="89">
        <f t="shared" si="28"/>
        <v>15</v>
      </c>
      <c r="S266" s="89">
        <f t="shared" si="28"/>
        <v>15</v>
      </c>
      <c r="T266" s="89">
        <f t="shared" si="28"/>
        <v>15</v>
      </c>
      <c r="U266" s="89">
        <f t="shared" si="28"/>
        <v>15</v>
      </c>
    </row>
    <row r="267" spans="1:21" x14ac:dyDescent="0.3">
      <c r="A267" s="87"/>
      <c r="B267" s="87"/>
      <c r="C267" s="38" t="s">
        <v>29</v>
      </c>
      <c r="D267" s="93">
        <f>IF(SUMIF($A$4:$A$264,$C267,D$4:D$264)=0,"",SUMIF($A$4:$A$264,$C267,D$4:D$264))</f>
        <v>8</v>
      </c>
      <c r="E267" s="93">
        <f>IF(SUMIF($A$60:$A$296,$C267,E$60:E$296)=0,"",SUMIF($A$60:$A$296,$C267,E$60:E$296))</f>
        <v>7</v>
      </c>
      <c r="F267" s="93">
        <f>IF(SUMIF($A$4:$A$296,$C267,F$4:F$296)=0,"",SUMIF($A$4:$A$296,$C267,F$4:F$296))</f>
        <v>5</v>
      </c>
      <c r="G267" s="93">
        <f>IF(SUMIF($A$60:$A$296,$C267,G$60:G$296)=0,"",SUMIF($A$60:$A$296,$C267,G$60:G$296))</f>
        <v>8</v>
      </c>
      <c r="H267" s="93">
        <f t="shared" ref="H267:U269" si="29">IF(SUMIF($A$4:$A$296,$C267,H$4:H$296)=0,"",SUMIF($A$4:$A$296,$C267,H$4:H$296))</f>
        <v>8</v>
      </c>
      <c r="I267" s="93">
        <f t="shared" si="29"/>
        <v>8</v>
      </c>
      <c r="J267" s="92" t="str">
        <f t="shared" si="29"/>
        <v/>
      </c>
      <c r="K267" s="93">
        <f t="shared" si="29"/>
        <v>8</v>
      </c>
      <c r="L267" s="93">
        <f t="shared" si="29"/>
        <v>8</v>
      </c>
      <c r="M267" s="93">
        <f t="shared" si="29"/>
        <v>7</v>
      </c>
      <c r="N267" s="93">
        <f t="shared" si="29"/>
        <v>8</v>
      </c>
      <c r="O267" s="93">
        <f t="shared" si="29"/>
        <v>8</v>
      </c>
      <c r="P267" s="93">
        <f t="shared" si="29"/>
        <v>8</v>
      </c>
      <c r="Q267" s="89">
        <f t="shared" si="29"/>
        <v>8</v>
      </c>
      <c r="R267" s="89">
        <f t="shared" si="29"/>
        <v>8</v>
      </c>
      <c r="S267" s="89">
        <f t="shared" si="29"/>
        <v>8</v>
      </c>
      <c r="T267" s="89">
        <f t="shared" si="29"/>
        <v>7</v>
      </c>
      <c r="U267" s="89">
        <f t="shared" si="29"/>
        <v>8</v>
      </c>
    </row>
    <row r="268" spans="1:21" x14ac:dyDescent="0.3">
      <c r="A268" s="87"/>
      <c r="B268" s="87"/>
      <c r="C268" s="38" t="s">
        <v>31</v>
      </c>
      <c r="D268" s="93">
        <f>IF(SUMIF($A$4:$A$264,$C268,D$4:D$264)=0,"",SUMIF($A$4:$A$264,$C268,D$4:D$264))</f>
        <v>4</v>
      </c>
      <c r="E268" s="93">
        <f>IF(SUMIF($A$60:$A$296,$C268,E$60:E$296)=0,"",SUMIF($A$60:$A$296,$C268,E$60:E$296))</f>
        <v>3</v>
      </c>
      <c r="F268" s="93">
        <f>IF(SUMIF($A$4:$A$296,$C268,F$4:F$296)=0,"",SUMIF($A$4:$A$296,$C268,F$4:F$296))</f>
        <v>4</v>
      </c>
      <c r="G268" s="93">
        <f>IF(SUMIF($A$60:$A$296,$C268,G$60:G$296)=0,"",SUMIF($A$60:$A$296,$C268,G$60:G$296))</f>
        <v>2</v>
      </c>
      <c r="H268" s="93">
        <f t="shared" si="29"/>
        <v>3</v>
      </c>
      <c r="I268" s="93">
        <f t="shared" si="29"/>
        <v>2</v>
      </c>
      <c r="J268" s="92" t="str">
        <f t="shared" si="29"/>
        <v/>
      </c>
      <c r="K268" s="93" t="str">
        <f t="shared" si="29"/>
        <v/>
      </c>
      <c r="L268" s="93">
        <f t="shared" si="29"/>
        <v>4</v>
      </c>
      <c r="M268" s="93">
        <f t="shared" si="29"/>
        <v>4</v>
      </c>
      <c r="N268" s="93">
        <f t="shared" si="29"/>
        <v>4</v>
      </c>
      <c r="O268" s="93">
        <f t="shared" si="29"/>
        <v>1</v>
      </c>
      <c r="P268" s="93">
        <f t="shared" si="29"/>
        <v>3</v>
      </c>
      <c r="Q268" s="89">
        <f t="shared" si="29"/>
        <v>4</v>
      </c>
      <c r="R268" s="89">
        <f t="shared" si="29"/>
        <v>2</v>
      </c>
      <c r="S268" s="89">
        <f t="shared" si="29"/>
        <v>3</v>
      </c>
      <c r="T268" s="89">
        <f t="shared" si="29"/>
        <v>2</v>
      </c>
      <c r="U268" s="89">
        <f t="shared" si="29"/>
        <v>1</v>
      </c>
    </row>
    <row r="269" spans="1:21" x14ac:dyDescent="0.3">
      <c r="A269" s="87"/>
      <c r="B269" s="87"/>
      <c r="C269" s="38" t="s">
        <v>32</v>
      </c>
      <c r="D269" s="93">
        <f>IF(SUMIF($A$4:$A$264,$C269,D$4:D$264)=0,"",SUMIF($A$4:$A$264,$C269,D$4:D$264))</f>
        <v>29</v>
      </c>
      <c r="E269" s="93">
        <f>IF(SUMIF($A$60:$A$296,$C269,E$60:E$296)=0,"",SUMIF($A$60:$A$296,$C269,E$60:E$296))</f>
        <v>30</v>
      </c>
      <c r="F269" s="93">
        <f>IF(SUMIF($A$4:$A$296,$C269,F$4:F$296)=0,"",SUMIF($A$4:$A$296,$C269,F$4:F$296))</f>
        <v>32</v>
      </c>
      <c r="G269" s="93">
        <f>IF(SUMIF($A$4:$A$296,$C269,G$4:G$296)=0,"",SUMIF($A$4:$A$296,$C269,G$4:G$296))</f>
        <v>18</v>
      </c>
      <c r="H269" s="93">
        <f t="shared" si="29"/>
        <v>19</v>
      </c>
      <c r="I269" s="93">
        <f t="shared" si="29"/>
        <v>12</v>
      </c>
      <c r="J269" s="92" t="str">
        <f t="shared" si="29"/>
        <v/>
      </c>
      <c r="K269" s="93">
        <f t="shared" si="29"/>
        <v>6</v>
      </c>
      <c r="L269" s="93">
        <f t="shared" si="29"/>
        <v>31</v>
      </c>
      <c r="M269" s="93">
        <f t="shared" si="29"/>
        <v>37</v>
      </c>
      <c r="N269" s="93">
        <f t="shared" si="29"/>
        <v>31</v>
      </c>
      <c r="O269" s="93">
        <f t="shared" si="29"/>
        <v>7</v>
      </c>
      <c r="P269" s="93">
        <f t="shared" si="29"/>
        <v>25</v>
      </c>
      <c r="Q269" s="89">
        <f t="shared" si="29"/>
        <v>30</v>
      </c>
      <c r="R269" s="89">
        <f t="shared" si="29"/>
        <v>20</v>
      </c>
      <c r="S269" s="89">
        <f t="shared" si="29"/>
        <v>36</v>
      </c>
      <c r="T269" s="89">
        <f t="shared" si="29"/>
        <v>17</v>
      </c>
      <c r="U269" s="89">
        <f t="shared" si="29"/>
        <v>10</v>
      </c>
    </row>
    <row r="271" spans="1:21" x14ac:dyDescent="0.3">
      <c r="A271" s="49" t="s">
        <v>394</v>
      </c>
    </row>
  </sheetData>
  <mergeCells count="3">
    <mergeCell ref="A1:A3"/>
    <mergeCell ref="B1:C1"/>
    <mergeCell ref="B2:C2"/>
  </mergeCells>
  <phoneticPr fontId="33" type="noConversion"/>
  <pageMargins left="0.7" right="0.7" top="0.75" bottom="0.75" header="0.3" footer="0.3"/>
  <ignoredErrors>
    <ignoredError sqref="F267:F26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2A86-3830-BB4E-BC4F-C266EC589A2B}">
  <dimension ref="A1:W359"/>
  <sheetViews>
    <sheetView zoomScale="80" zoomScaleNormal="80" workbookViewId="0">
      <pane xSplit="3" ySplit="3" topLeftCell="R4" activePane="bottomRight" state="frozen"/>
      <selection pane="topRight" activeCell="D1" sqref="D1"/>
      <selection pane="bottomLeft" activeCell="A4" sqref="A4"/>
      <selection pane="bottomRight" sqref="A1:A3"/>
    </sheetView>
  </sheetViews>
  <sheetFormatPr defaultColWidth="11.44140625" defaultRowHeight="16.3" x14ac:dyDescent="0.3"/>
  <cols>
    <col min="1" max="1" width="36.109375" style="33" bestFit="1" customWidth="1"/>
    <col min="2" max="20" width="10.77734375" style="33"/>
  </cols>
  <sheetData>
    <row r="1" spans="1:23" x14ac:dyDescent="0.3">
      <c r="A1" s="244" t="s">
        <v>210</v>
      </c>
      <c r="B1" s="226" t="s">
        <v>0</v>
      </c>
      <c r="C1" s="227"/>
      <c r="D1" s="1" t="s">
        <v>395</v>
      </c>
      <c r="E1" s="1" t="s">
        <v>396</v>
      </c>
      <c r="F1" s="1" t="s">
        <v>378</v>
      </c>
      <c r="G1" s="1" t="s">
        <v>379</v>
      </c>
      <c r="H1" s="1" t="s">
        <v>397</v>
      </c>
      <c r="I1" s="1" t="s">
        <v>381</v>
      </c>
      <c r="J1" s="1" t="s">
        <v>382</v>
      </c>
      <c r="K1" s="1" t="s">
        <v>398</v>
      </c>
      <c r="L1" s="1" t="s">
        <v>406</v>
      </c>
      <c r="M1" s="1" t="s">
        <v>407</v>
      </c>
      <c r="N1" s="1" t="s">
        <v>400</v>
      </c>
      <c r="O1" s="1" t="s">
        <v>388</v>
      </c>
      <c r="P1" s="1" t="s">
        <v>401</v>
      </c>
      <c r="Q1" s="1" t="s">
        <v>390</v>
      </c>
      <c r="R1" s="1" t="s">
        <v>391</v>
      </c>
      <c r="S1" s="1" t="s">
        <v>392</v>
      </c>
      <c r="T1" s="1" t="s">
        <v>393</v>
      </c>
      <c r="U1" s="1" t="s">
        <v>740</v>
      </c>
      <c r="V1" s="1" t="s">
        <v>741</v>
      </c>
      <c r="W1" s="1" t="s">
        <v>744</v>
      </c>
    </row>
    <row r="2" spans="1:23" x14ac:dyDescent="0.3">
      <c r="A2" s="245"/>
      <c r="B2" s="228" t="s">
        <v>9</v>
      </c>
      <c r="C2" s="240"/>
      <c r="D2" s="94">
        <v>42401</v>
      </c>
      <c r="E2" s="61"/>
      <c r="F2" s="60">
        <v>37316</v>
      </c>
      <c r="G2" s="60">
        <v>39508</v>
      </c>
      <c r="H2" s="60">
        <v>42064</v>
      </c>
      <c r="I2" s="60">
        <v>44621</v>
      </c>
      <c r="J2" s="60">
        <v>47178</v>
      </c>
      <c r="K2" s="60">
        <v>38808</v>
      </c>
      <c r="L2" s="60">
        <v>41000</v>
      </c>
      <c r="M2" s="60">
        <v>43191</v>
      </c>
      <c r="N2" s="60">
        <v>44652</v>
      </c>
      <c r="O2" s="60">
        <v>38108</v>
      </c>
      <c r="P2" s="60">
        <v>40299</v>
      </c>
      <c r="Q2" s="60">
        <v>42856</v>
      </c>
      <c r="R2" s="60">
        <v>45413</v>
      </c>
      <c r="S2" s="60">
        <v>37043</v>
      </c>
      <c r="T2" s="60">
        <v>39234</v>
      </c>
      <c r="U2" s="60">
        <v>42156</v>
      </c>
      <c r="V2" s="60">
        <v>44348</v>
      </c>
      <c r="W2" s="60">
        <v>46905</v>
      </c>
    </row>
    <row r="3" spans="1:23" ht="17" thickBot="1" x14ac:dyDescent="0.35">
      <c r="A3" s="246"/>
      <c r="B3" s="116" t="s">
        <v>171</v>
      </c>
      <c r="C3" s="63" t="s">
        <v>11</v>
      </c>
      <c r="D3" s="200" t="s">
        <v>114</v>
      </c>
      <c r="E3" s="95"/>
      <c r="F3" s="214" t="s">
        <v>17</v>
      </c>
      <c r="G3" s="214" t="s">
        <v>19</v>
      </c>
      <c r="H3" s="213" t="s">
        <v>18</v>
      </c>
      <c r="I3" s="214" t="s">
        <v>22</v>
      </c>
      <c r="J3" s="213" t="s">
        <v>16</v>
      </c>
      <c r="K3" s="213" t="s">
        <v>24</v>
      </c>
      <c r="L3" s="213" t="s">
        <v>82</v>
      </c>
      <c r="M3" s="213" t="s">
        <v>83</v>
      </c>
      <c r="N3" s="213" t="s">
        <v>21</v>
      </c>
      <c r="O3" s="213" t="s">
        <v>20</v>
      </c>
      <c r="P3" s="213" t="s">
        <v>25</v>
      </c>
      <c r="Q3" s="214" t="s">
        <v>14</v>
      </c>
      <c r="R3" s="214" t="s">
        <v>15</v>
      </c>
      <c r="S3" s="221" t="s">
        <v>79</v>
      </c>
      <c r="T3" s="205" t="s">
        <v>13</v>
      </c>
      <c r="U3" s="205" t="s">
        <v>24</v>
      </c>
      <c r="V3" s="205" t="s">
        <v>25</v>
      </c>
      <c r="W3" s="205" t="s">
        <v>745</v>
      </c>
    </row>
    <row r="4" spans="1:23" ht="21.1" x14ac:dyDescent="0.35">
      <c r="A4" s="66" t="s">
        <v>622</v>
      </c>
      <c r="B4" s="120"/>
      <c r="C4" s="28"/>
      <c r="D4" s="83" t="s">
        <v>621</v>
      </c>
      <c r="E4" s="101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121"/>
      <c r="U4" s="121"/>
      <c r="V4" s="121"/>
      <c r="W4" s="121"/>
    </row>
    <row r="5" spans="1:23" x14ac:dyDescent="0.3">
      <c r="A5" s="72" t="s">
        <v>28</v>
      </c>
      <c r="B5" s="118">
        <f>SUM(D5:T5)</f>
        <v>0</v>
      </c>
      <c r="C5" s="25">
        <f>B5+1</f>
        <v>1</v>
      </c>
      <c r="D5" s="75"/>
      <c r="E5" s="54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122"/>
      <c r="U5" s="122"/>
      <c r="V5" s="122"/>
      <c r="W5" s="122"/>
    </row>
    <row r="6" spans="1:23" x14ac:dyDescent="0.3">
      <c r="A6" s="72" t="s">
        <v>29</v>
      </c>
      <c r="B6" s="118">
        <f>SUM(D6:T6)</f>
        <v>0</v>
      </c>
      <c r="C6" s="25">
        <f t="shared" ref="C6:C9" si="0">B6</f>
        <v>0</v>
      </c>
      <c r="D6" s="75"/>
      <c r="E6" s="5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122"/>
      <c r="U6" s="122"/>
      <c r="V6" s="122"/>
      <c r="W6" s="122"/>
    </row>
    <row r="7" spans="1:23" x14ac:dyDescent="0.3">
      <c r="A7" s="72" t="s">
        <v>30</v>
      </c>
      <c r="B7" s="118">
        <f>B5+B6</f>
        <v>0</v>
      </c>
      <c r="C7" s="25">
        <f>C5+C6</f>
        <v>1</v>
      </c>
      <c r="D7" s="75"/>
      <c r="E7" s="54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122"/>
      <c r="U7" s="122"/>
      <c r="V7" s="122"/>
      <c r="W7" s="122"/>
    </row>
    <row r="8" spans="1:23" x14ac:dyDescent="0.3">
      <c r="A8" s="72" t="s">
        <v>31</v>
      </c>
      <c r="B8" s="118">
        <f>SUM(D8:T8)</f>
        <v>0</v>
      </c>
      <c r="C8" s="25">
        <f t="shared" si="0"/>
        <v>0</v>
      </c>
      <c r="D8" s="75"/>
      <c r="E8" s="54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122"/>
      <c r="U8" s="122"/>
      <c r="V8" s="122"/>
      <c r="W8" s="122"/>
    </row>
    <row r="9" spans="1:23" ht="17" thickBot="1" x14ac:dyDescent="0.35">
      <c r="A9" s="76" t="s">
        <v>32</v>
      </c>
      <c r="B9" s="119">
        <f>SUM(D9:T9)</f>
        <v>0</v>
      </c>
      <c r="C9" s="26">
        <f t="shared" si="0"/>
        <v>0</v>
      </c>
      <c r="D9" s="78"/>
      <c r="E9" s="79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123"/>
      <c r="U9" s="123"/>
      <c r="V9" s="123"/>
      <c r="W9" s="123"/>
    </row>
    <row r="10" spans="1:23" ht="21.1" x14ac:dyDescent="0.35">
      <c r="A10" s="66" t="s">
        <v>172</v>
      </c>
      <c r="B10" s="117"/>
      <c r="C10" s="105"/>
      <c r="D10" s="96">
        <v>11</v>
      </c>
      <c r="E10" s="97"/>
      <c r="F10" s="70" t="s">
        <v>648</v>
      </c>
      <c r="G10" s="70"/>
      <c r="H10" s="70"/>
      <c r="I10" s="70">
        <v>11</v>
      </c>
      <c r="J10" s="70"/>
      <c r="K10" s="70">
        <v>11</v>
      </c>
      <c r="L10" s="70">
        <v>11</v>
      </c>
      <c r="M10" s="70">
        <v>11</v>
      </c>
      <c r="N10" s="70">
        <v>11</v>
      </c>
      <c r="O10" s="70">
        <v>11</v>
      </c>
      <c r="P10" s="70">
        <v>11</v>
      </c>
      <c r="Q10" s="70"/>
      <c r="R10" s="70">
        <v>11</v>
      </c>
      <c r="S10" s="70">
        <v>11</v>
      </c>
      <c r="T10" s="70"/>
      <c r="U10" s="70">
        <v>11</v>
      </c>
      <c r="V10" s="70">
        <v>11</v>
      </c>
      <c r="W10" s="70" t="s">
        <v>638</v>
      </c>
    </row>
    <row r="11" spans="1:23" x14ac:dyDescent="0.3">
      <c r="A11" s="72" t="s">
        <v>28</v>
      </c>
      <c r="B11" s="118">
        <f>SUM(D11:T11)+43</f>
        <v>54</v>
      </c>
      <c r="C11" s="25">
        <f>B11+16</f>
        <v>70</v>
      </c>
      <c r="D11" s="81">
        <v>1</v>
      </c>
      <c r="E11" s="52"/>
      <c r="F11" s="75">
        <v>1</v>
      </c>
      <c r="G11" s="75"/>
      <c r="H11" s="75"/>
      <c r="I11" s="75">
        <v>1</v>
      </c>
      <c r="J11" s="75"/>
      <c r="K11" s="75">
        <v>1</v>
      </c>
      <c r="L11" s="75">
        <v>1</v>
      </c>
      <c r="M11" s="75">
        <v>1</v>
      </c>
      <c r="N11" s="75">
        <v>1</v>
      </c>
      <c r="O11" s="75">
        <v>1</v>
      </c>
      <c r="P11" s="75">
        <v>1</v>
      </c>
      <c r="Q11" s="75"/>
      <c r="R11" s="75">
        <v>1</v>
      </c>
      <c r="S11" s="75">
        <v>1</v>
      </c>
      <c r="T11" s="75"/>
      <c r="U11" s="75">
        <v>1</v>
      </c>
      <c r="V11" s="75">
        <v>1</v>
      </c>
      <c r="W11" s="75">
        <v>1</v>
      </c>
    </row>
    <row r="12" spans="1:23" x14ac:dyDescent="0.3">
      <c r="A12" s="72" t="s">
        <v>29</v>
      </c>
      <c r="B12" s="118">
        <f>SUM(D12:T12)+1</f>
        <v>1</v>
      </c>
      <c r="C12" s="25">
        <f t="shared" ref="C12" si="1">B12</f>
        <v>1</v>
      </c>
      <c r="D12" s="81"/>
      <c r="E12" s="52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pans="1:23" x14ac:dyDescent="0.3">
      <c r="A13" s="72" t="s">
        <v>30</v>
      </c>
      <c r="B13" s="118">
        <f>B11+B12</f>
        <v>55</v>
      </c>
      <c r="C13" s="25">
        <f>C11+C12</f>
        <v>71</v>
      </c>
      <c r="D13" s="81"/>
      <c r="E13" s="52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</row>
    <row r="14" spans="1:23" x14ac:dyDescent="0.3">
      <c r="A14" s="72" t="s">
        <v>31</v>
      </c>
      <c r="B14" s="118">
        <f>SUM(D14:T14)+25</f>
        <v>37</v>
      </c>
      <c r="C14" s="25">
        <f>B14+6</f>
        <v>43</v>
      </c>
      <c r="D14" s="81">
        <v>1</v>
      </c>
      <c r="E14" s="52"/>
      <c r="F14" s="75"/>
      <c r="G14" s="75"/>
      <c r="H14" s="75"/>
      <c r="I14" s="75"/>
      <c r="J14" s="75"/>
      <c r="K14" s="75">
        <v>3</v>
      </c>
      <c r="L14" s="75"/>
      <c r="M14" s="75">
        <v>2</v>
      </c>
      <c r="N14" s="75"/>
      <c r="O14" s="75">
        <v>2</v>
      </c>
      <c r="P14" s="75">
        <v>1</v>
      </c>
      <c r="Q14" s="75"/>
      <c r="R14" s="75">
        <v>1</v>
      </c>
      <c r="S14" s="75">
        <v>2</v>
      </c>
      <c r="T14" s="75"/>
      <c r="U14" s="75">
        <v>1</v>
      </c>
      <c r="V14" s="75"/>
      <c r="W14" s="75">
        <v>2</v>
      </c>
    </row>
    <row r="15" spans="1:23" ht="17" thickBot="1" x14ac:dyDescent="0.35">
      <c r="A15" s="76" t="s">
        <v>32</v>
      </c>
      <c r="B15" s="119">
        <f>SUM(D15:T15)+127</f>
        <v>187</v>
      </c>
      <c r="C15" s="26">
        <f>B15+32</f>
        <v>219</v>
      </c>
      <c r="D15" s="98">
        <v>5</v>
      </c>
      <c r="E15" s="53"/>
      <c r="F15" s="78"/>
      <c r="G15" s="78"/>
      <c r="H15" s="78"/>
      <c r="I15" s="78"/>
      <c r="J15" s="78"/>
      <c r="K15" s="78">
        <v>15</v>
      </c>
      <c r="L15" s="78"/>
      <c r="M15" s="78">
        <v>10</v>
      </c>
      <c r="N15" s="78"/>
      <c r="O15" s="78">
        <v>10</v>
      </c>
      <c r="P15" s="78">
        <v>5</v>
      </c>
      <c r="Q15" s="78"/>
      <c r="R15" s="78">
        <v>5</v>
      </c>
      <c r="S15" s="78">
        <v>10</v>
      </c>
      <c r="T15" s="78"/>
      <c r="U15" s="78">
        <v>5</v>
      </c>
      <c r="V15" s="78"/>
      <c r="W15" s="78">
        <v>10</v>
      </c>
    </row>
    <row r="16" spans="1:23" ht="21.1" x14ac:dyDescent="0.35">
      <c r="A16" s="48" t="s">
        <v>173</v>
      </c>
      <c r="B16" s="118"/>
      <c r="C16" s="27"/>
      <c r="D16" s="75"/>
      <c r="E16" s="54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x14ac:dyDescent="0.3">
      <c r="A17" s="80" t="s">
        <v>28</v>
      </c>
      <c r="B17" s="118">
        <f>SUM(D17:T17)+5</f>
        <v>5</v>
      </c>
      <c r="C17" s="25">
        <f>B17</f>
        <v>5</v>
      </c>
      <c r="D17" s="75"/>
      <c r="E17" s="54"/>
      <c r="F17" s="81"/>
      <c r="G17" s="41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x14ac:dyDescent="0.3">
      <c r="A18" s="80" t="s">
        <v>29</v>
      </c>
      <c r="B18" s="118">
        <f>SUM(D18:T18)+8</f>
        <v>8</v>
      </c>
      <c r="C18" s="25">
        <f t="shared" ref="C18:C21" si="2">B18</f>
        <v>8</v>
      </c>
      <c r="D18" s="75"/>
      <c r="E18" s="54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x14ac:dyDescent="0.3">
      <c r="A19" s="80" t="s">
        <v>30</v>
      </c>
      <c r="B19" s="118">
        <f>B17+B18</f>
        <v>13</v>
      </c>
      <c r="C19" s="25">
        <f t="shared" si="2"/>
        <v>13</v>
      </c>
      <c r="D19" s="75"/>
      <c r="E19" s="5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3" x14ac:dyDescent="0.3">
      <c r="A20" s="80" t="s">
        <v>31</v>
      </c>
      <c r="B20" s="118">
        <f>SUM(D20:T20)+2</f>
        <v>2</v>
      </c>
      <c r="C20" s="25">
        <f t="shared" si="2"/>
        <v>2</v>
      </c>
      <c r="D20" s="75"/>
      <c r="E20" s="54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pans="1:23" ht="17" thickBot="1" x14ac:dyDescent="0.35">
      <c r="A21" s="82" t="s">
        <v>32</v>
      </c>
      <c r="B21" s="119">
        <f>SUM(D21:T21)+10</f>
        <v>10</v>
      </c>
      <c r="C21" s="26">
        <f t="shared" si="2"/>
        <v>10</v>
      </c>
      <c r="D21" s="78"/>
      <c r="E21" s="79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  <row r="22" spans="1:23" ht="21.1" x14ac:dyDescent="0.35">
      <c r="A22" s="66" t="s">
        <v>174</v>
      </c>
      <c r="B22" s="120"/>
      <c r="C22" s="28"/>
      <c r="D22" s="83"/>
      <c r="E22" s="101"/>
      <c r="F22" s="83" t="s">
        <v>554</v>
      </c>
      <c r="G22" s="83">
        <v>13</v>
      </c>
      <c r="H22" s="83" t="s">
        <v>638</v>
      </c>
      <c r="I22" s="83" t="s">
        <v>551</v>
      </c>
      <c r="J22" s="83">
        <v>11</v>
      </c>
      <c r="K22" s="83"/>
      <c r="L22" s="83"/>
      <c r="M22" s="83"/>
      <c r="N22" s="83"/>
      <c r="O22" s="83"/>
      <c r="P22" s="83" t="s">
        <v>551</v>
      </c>
      <c r="Q22" s="83">
        <v>13</v>
      </c>
      <c r="R22" s="83"/>
      <c r="S22" s="83"/>
      <c r="T22" s="121" t="s">
        <v>551</v>
      </c>
      <c r="U22" s="121" t="s">
        <v>551</v>
      </c>
      <c r="V22" s="121"/>
      <c r="W22" s="121"/>
    </row>
    <row r="23" spans="1:23" x14ac:dyDescent="0.3">
      <c r="A23" s="72" t="s">
        <v>28</v>
      </c>
      <c r="B23" s="118">
        <f>SUM(D23:T23)</f>
        <v>5</v>
      </c>
      <c r="C23" s="25">
        <f>B23</f>
        <v>5</v>
      </c>
      <c r="D23" s="75"/>
      <c r="E23" s="54"/>
      <c r="F23" s="75">
        <v>1</v>
      </c>
      <c r="G23" s="75">
        <v>1</v>
      </c>
      <c r="H23" s="75">
        <v>1</v>
      </c>
      <c r="I23" s="75"/>
      <c r="J23" s="75">
        <v>1</v>
      </c>
      <c r="K23" s="75"/>
      <c r="L23" s="75"/>
      <c r="M23" s="75"/>
      <c r="N23" s="75"/>
      <c r="O23" s="75"/>
      <c r="P23" s="75"/>
      <c r="Q23" s="75">
        <v>1</v>
      </c>
      <c r="R23" s="75"/>
      <c r="S23" s="75"/>
      <c r="T23" s="122"/>
      <c r="U23" s="122"/>
      <c r="V23" s="122"/>
      <c r="W23" s="122"/>
    </row>
    <row r="24" spans="1:23" x14ac:dyDescent="0.3">
      <c r="A24" s="72" t="s">
        <v>29</v>
      </c>
      <c r="B24" s="118">
        <f>SUM(D24:T24)+4</f>
        <v>7</v>
      </c>
      <c r="C24" s="25">
        <f t="shared" ref="C24:C27" si="3">B24</f>
        <v>7</v>
      </c>
      <c r="D24" s="75"/>
      <c r="E24" s="54"/>
      <c r="F24" s="75"/>
      <c r="G24" s="75"/>
      <c r="H24" s="75"/>
      <c r="I24" s="75">
        <v>1</v>
      </c>
      <c r="J24" s="75"/>
      <c r="K24" s="75"/>
      <c r="L24" s="75"/>
      <c r="M24" s="75"/>
      <c r="N24" s="75"/>
      <c r="O24" s="75"/>
      <c r="P24" s="75">
        <v>1</v>
      </c>
      <c r="Q24" s="75"/>
      <c r="R24" s="75"/>
      <c r="S24" s="75"/>
      <c r="T24" s="122">
        <v>1</v>
      </c>
      <c r="U24" s="122">
        <v>1</v>
      </c>
      <c r="V24" s="122"/>
      <c r="W24" s="122"/>
    </row>
    <row r="25" spans="1:23" x14ac:dyDescent="0.3">
      <c r="A25" s="72" t="s">
        <v>30</v>
      </c>
      <c r="B25" s="118">
        <f>B23+B24</f>
        <v>12</v>
      </c>
      <c r="C25" s="25">
        <f t="shared" si="3"/>
        <v>12</v>
      </c>
      <c r="D25" s="75"/>
      <c r="E25" s="5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122"/>
      <c r="U25" s="122"/>
      <c r="V25" s="122"/>
      <c r="W25" s="122"/>
    </row>
    <row r="26" spans="1:23" x14ac:dyDescent="0.3">
      <c r="A26" s="72" t="s">
        <v>31</v>
      </c>
      <c r="B26" s="118">
        <f>SUM(D26:T26)</f>
        <v>0</v>
      </c>
      <c r="C26" s="25">
        <f t="shared" si="3"/>
        <v>0</v>
      </c>
      <c r="D26" s="75"/>
      <c r="E26" s="54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122"/>
      <c r="U26" s="122"/>
      <c r="V26" s="122"/>
      <c r="W26" s="122"/>
    </row>
    <row r="27" spans="1:23" ht="17" thickBot="1" x14ac:dyDescent="0.35">
      <c r="A27" s="76" t="s">
        <v>32</v>
      </c>
      <c r="B27" s="119">
        <f>SUM(D27:T27)</f>
        <v>0</v>
      </c>
      <c r="C27" s="26">
        <f t="shared" si="3"/>
        <v>0</v>
      </c>
      <c r="D27" s="78"/>
      <c r="E27" s="79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123"/>
      <c r="U27" s="123"/>
      <c r="V27" s="123"/>
      <c r="W27" s="123"/>
    </row>
    <row r="28" spans="1:23" ht="21.1" x14ac:dyDescent="0.35">
      <c r="A28" s="48" t="s">
        <v>175</v>
      </c>
      <c r="B28" s="118"/>
      <c r="C28" s="27"/>
      <c r="D28" s="75"/>
      <c r="E28" s="5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pans="1:23" x14ac:dyDescent="0.3">
      <c r="A29" s="80" t="s">
        <v>28</v>
      </c>
      <c r="B29" s="118">
        <f>SUM(D29:T29)+6</f>
        <v>6</v>
      </c>
      <c r="C29" s="25">
        <f>B29</f>
        <v>6</v>
      </c>
      <c r="D29" s="75"/>
      <c r="E29" s="54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spans="1:23" x14ac:dyDescent="0.3">
      <c r="A30" s="80" t="s">
        <v>29</v>
      </c>
      <c r="B30" s="118">
        <f>SUM(D30:T30)</f>
        <v>0</v>
      </c>
      <c r="C30" s="25">
        <f t="shared" ref="C30:C33" si="4">B30</f>
        <v>0</v>
      </c>
      <c r="D30" s="75"/>
      <c r="E30" s="54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3" x14ac:dyDescent="0.3">
      <c r="A31" s="80" t="s">
        <v>30</v>
      </c>
      <c r="B31" s="118">
        <f>B29+B30</f>
        <v>6</v>
      </c>
      <c r="C31" s="25">
        <f t="shared" si="4"/>
        <v>6</v>
      </c>
      <c r="D31" s="75"/>
      <c r="E31" s="5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spans="1:23" x14ac:dyDescent="0.3">
      <c r="A32" s="80" t="s">
        <v>31</v>
      </c>
      <c r="B32" s="118">
        <f>SUM(D32:T32)+1</f>
        <v>1</v>
      </c>
      <c r="C32" s="25">
        <f t="shared" si="4"/>
        <v>1</v>
      </c>
      <c r="D32" s="75"/>
      <c r="E32" s="5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</row>
    <row r="33" spans="1:23" ht="17" thickBot="1" x14ac:dyDescent="0.35">
      <c r="A33" s="82" t="s">
        <v>32</v>
      </c>
      <c r="B33" s="119">
        <f>SUM(D33:T33)+5</f>
        <v>5</v>
      </c>
      <c r="C33" s="26">
        <f t="shared" si="4"/>
        <v>5</v>
      </c>
      <c r="D33" s="78"/>
      <c r="E33" s="79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spans="1:23" ht="21.1" x14ac:dyDescent="0.35">
      <c r="A34" s="66" t="s">
        <v>623</v>
      </c>
      <c r="B34" s="120"/>
      <c r="C34" s="28"/>
      <c r="D34" s="83" t="s">
        <v>621</v>
      </c>
      <c r="E34" s="101"/>
      <c r="F34" s="83"/>
      <c r="G34" s="83"/>
      <c r="H34" s="83"/>
      <c r="I34" s="83"/>
      <c r="J34" s="83" t="s">
        <v>556</v>
      </c>
      <c r="K34" s="83"/>
      <c r="L34" s="83"/>
      <c r="M34" s="83"/>
      <c r="N34" s="83"/>
      <c r="O34" s="83"/>
      <c r="P34" s="83"/>
      <c r="Q34" s="83"/>
      <c r="R34" s="83"/>
      <c r="S34" s="83"/>
      <c r="T34" s="121" t="s">
        <v>551</v>
      </c>
      <c r="U34" s="121"/>
      <c r="V34" s="121"/>
      <c r="W34" s="121"/>
    </row>
    <row r="35" spans="1:23" x14ac:dyDescent="0.3">
      <c r="A35" s="72" t="s">
        <v>28</v>
      </c>
      <c r="B35" s="118">
        <f>SUM(D35:T35)</f>
        <v>0</v>
      </c>
      <c r="C35" s="25">
        <f>B35</f>
        <v>0</v>
      </c>
      <c r="D35" s="75"/>
      <c r="E35" s="54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122"/>
      <c r="U35" s="122"/>
      <c r="V35" s="122"/>
      <c r="W35" s="122"/>
    </row>
    <row r="36" spans="1:23" x14ac:dyDescent="0.3">
      <c r="A36" s="72" t="s">
        <v>29</v>
      </c>
      <c r="B36" s="118">
        <f>SUM(D36:T36)</f>
        <v>2</v>
      </c>
      <c r="C36" s="25">
        <f t="shared" ref="C36" si="5">B36</f>
        <v>2</v>
      </c>
      <c r="D36" s="75"/>
      <c r="E36" s="54"/>
      <c r="F36" s="75"/>
      <c r="G36" s="75"/>
      <c r="H36" s="75"/>
      <c r="I36" s="75"/>
      <c r="J36" s="75">
        <v>1</v>
      </c>
      <c r="K36" s="75"/>
      <c r="L36" s="75"/>
      <c r="M36" s="75"/>
      <c r="N36" s="75"/>
      <c r="O36" s="75"/>
      <c r="P36" s="75"/>
      <c r="Q36" s="75"/>
      <c r="R36" s="75"/>
      <c r="S36" s="75"/>
      <c r="T36" s="122">
        <v>1</v>
      </c>
      <c r="U36" s="122"/>
      <c r="V36" s="122"/>
      <c r="W36" s="122"/>
    </row>
    <row r="37" spans="1:23" x14ac:dyDescent="0.3">
      <c r="A37" s="72" t="s">
        <v>30</v>
      </c>
      <c r="B37" s="118">
        <f>B35+B36</f>
        <v>2</v>
      </c>
      <c r="C37" s="25">
        <f>C35+C36</f>
        <v>2</v>
      </c>
      <c r="D37" s="75"/>
      <c r="E37" s="54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122"/>
      <c r="U37" s="122"/>
      <c r="V37" s="122"/>
      <c r="W37" s="122"/>
    </row>
    <row r="38" spans="1:23" x14ac:dyDescent="0.3">
      <c r="A38" s="72" t="s">
        <v>31</v>
      </c>
      <c r="B38" s="118">
        <f>SUM(D38:T38)</f>
        <v>0</v>
      </c>
      <c r="C38" s="25">
        <f t="shared" ref="C38:C39" si="6">B38</f>
        <v>0</v>
      </c>
      <c r="D38" s="75"/>
      <c r="E38" s="54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122"/>
      <c r="U38" s="122"/>
      <c r="V38" s="122"/>
      <c r="W38" s="122"/>
    </row>
    <row r="39" spans="1:23" ht="17" thickBot="1" x14ac:dyDescent="0.35">
      <c r="A39" s="76" t="s">
        <v>32</v>
      </c>
      <c r="B39" s="119">
        <f>SUM(D39:T39)</f>
        <v>0</v>
      </c>
      <c r="C39" s="26">
        <f t="shared" si="6"/>
        <v>0</v>
      </c>
      <c r="D39" s="78"/>
      <c r="E39" s="79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123"/>
      <c r="U39" s="123"/>
      <c r="V39" s="123"/>
      <c r="W39" s="123"/>
    </row>
    <row r="40" spans="1:23" ht="21.1" x14ac:dyDescent="0.35">
      <c r="A40" s="48" t="s">
        <v>177</v>
      </c>
      <c r="B40" s="118"/>
      <c r="C40" s="27"/>
      <c r="D40" s="75" t="s">
        <v>616</v>
      </c>
      <c r="E40" s="54"/>
      <c r="F40" s="75" t="s">
        <v>628</v>
      </c>
      <c r="G40" s="75"/>
      <c r="H40" s="75">
        <v>14</v>
      </c>
      <c r="I40" s="75" t="s">
        <v>628</v>
      </c>
      <c r="J40" s="75"/>
      <c r="K40" s="75" t="s">
        <v>551</v>
      </c>
      <c r="L40" s="75" t="s">
        <v>551</v>
      </c>
      <c r="M40" s="75" t="s">
        <v>551</v>
      </c>
      <c r="N40" s="75" t="s">
        <v>549</v>
      </c>
      <c r="O40" s="75"/>
      <c r="P40" s="75"/>
      <c r="Q40" s="75" t="s">
        <v>549</v>
      </c>
      <c r="R40" s="75"/>
      <c r="S40" s="75"/>
      <c r="T40" s="75"/>
      <c r="U40" s="75"/>
      <c r="V40" s="75"/>
      <c r="W40" s="75"/>
    </row>
    <row r="41" spans="1:23" x14ac:dyDescent="0.3">
      <c r="A41" s="80" t="s">
        <v>28</v>
      </c>
      <c r="B41" s="118">
        <f>SUM(D41:T41)+1</f>
        <v>7</v>
      </c>
      <c r="C41" s="25">
        <f>B41</f>
        <v>7</v>
      </c>
      <c r="D41" s="75">
        <v>1</v>
      </c>
      <c r="E41" s="54"/>
      <c r="F41" s="75">
        <v>1</v>
      </c>
      <c r="G41" s="75"/>
      <c r="H41" s="75">
        <v>1</v>
      </c>
      <c r="I41" s="75">
        <v>1</v>
      </c>
      <c r="J41" s="75"/>
      <c r="K41" s="75"/>
      <c r="L41" s="75"/>
      <c r="M41" s="75"/>
      <c r="N41" s="75">
        <v>1</v>
      </c>
      <c r="O41" s="75"/>
      <c r="P41" s="75"/>
      <c r="Q41" s="75">
        <v>1</v>
      </c>
      <c r="R41" s="75"/>
      <c r="S41" s="75"/>
      <c r="T41" s="75"/>
      <c r="U41" s="75"/>
      <c r="V41" s="75"/>
      <c r="W41" s="75"/>
    </row>
    <row r="42" spans="1:23" x14ac:dyDescent="0.3">
      <c r="A42" s="80" t="s">
        <v>29</v>
      </c>
      <c r="B42" s="118">
        <f>SUM(D42:T42)+12</f>
        <v>15</v>
      </c>
      <c r="C42" s="25">
        <f t="shared" ref="C42:C45" si="7">B42</f>
        <v>15</v>
      </c>
      <c r="D42" s="75"/>
      <c r="E42" s="54"/>
      <c r="F42" s="75"/>
      <c r="G42" s="75"/>
      <c r="H42" s="75"/>
      <c r="I42" s="75"/>
      <c r="J42" s="75"/>
      <c r="K42" s="75">
        <v>1</v>
      </c>
      <c r="L42" s="75">
        <v>1</v>
      </c>
      <c r="M42" s="75">
        <v>1</v>
      </c>
      <c r="N42" s="75"/>
      <c r="O42" s="75"/>
      <c r="P42" s="75"/>
      <c r="Q42" s="75"/>
      <c r="R42" s="75"/>
      <c r="S42" s="75"/>
      <c r="T42" s="75"/>
      <c r="U42" s="75"/>
      <c r="V42" s="75"/>
      <c r="W42" s="75"/>
    </row>
    <row r="43" spans="1:23" x14ac:dyDescent="0.3">
      <c r="A43" s="80" t="s">
        <v>30</v>
      </c>
      <c r="B43" s="118">
        <f>B41+B42</f>
        <v>22</v>
      </c>
      <c r="C43" s="25">
        <f t="shared" si="7"/>
        <v>22</v>
      </c>
      <c r="D43" s="75"/>
      <c r="E43" s="54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</row>
    <row r="44" spans="1:23" x14ac:dyDescent="0.3">
      <c r="A44" s="80" t="s">
        <v>31</v>
      </c>
      <c r="B44" s="118">
        <f>SUM(D44:T44)+1</f>
        <v>2</v>
      </c>
      <c r="C44" s="25">
        <f t="shared" si="7"/>
        <v>2</v>
      </c>
      <c r="D44" s="75"/>
      <c r="E44" s="54"/>
      <c r="F44" s="75"/>
      <c r="G44" s="75"/>
      <c r="H44" s="75"/>
      <c r="I44" s="75"/>
      <c r="J44" s="75"/>
      <c r="K44" s="75"/>
      <c r="L44" s="75"/>
      <c r="M44" s="75">
        <v>1</v>
      </c>
      <c r="N44" s="75"/>
      <c r="O44" s="75"/>
      <c r="P44" s="75"/>
      <c r="Q44" s="75"/>
      <c r="R44" s="75"/>
      <c r="S44" s="75"/>
      <c r="T44" s="75"/>
      <c r="U44" s="75"/>
      <c r="V44" s="75"/>
      <c r="W44" s="75"/>
    </row>
    <row r="45" spans="1:23" ht="17" thickBot="1" x14ac:dyDescent="0.35">
      <c r="A45" s="82" t="s">
        <v>32</v>
      </c>
      <c r="B45" s="119">
        <f>SUM(D45:T45)+5</f>
        <v>10</v>
      </c>
      <c r="C45" s="26">
        <f t="shared" si="7"/>
        <v>10</v>
      </c>
      <c r="D45" s="78"/>
      <c r="E45" s="79"/>
      <c r="F45" s="78"/>
      <c r="G45" s="78"/>
      <c r="H45" s="78"/>
      <c r="I45" s="78"/>
      <c r="J45" s="78"/>
      <c r="K45" s="78"/>
      <c r="L45" s="78"/>
      <c r="M45" s="78">
        <v>5</v>
      </c>
      <c r="N45" s="78"/>
      <c r="O45" s="78"/>
      <c r="P45" s="78"/>
      <c r="Q45" s="78"/>
      <c r="R45" s="78"/>
      <c r="S45" s="75"/>
      <c r="T45" s="75"/>
      <c r="U45" s="75"/>
      <c r="V45" s="75"/>
      <c r="W45" s="75"/>
    </row>
    <row r="46" spans="1:23" ht="21.1" x14ac:dyDescent="0.35">
      <c r="A46" s="48" t="s">
        <v>617</v>
      </c>
      <c r="B46" s="118"/>
      <c r="C46" s="27"/>
      <c r="D46" s="75" t="s">
        <v>583</v>
      </c>
      <c r="E46" s="54"/>
      <c r="F46" s="75"/>
      <c r="G46" s="75">
        <v>14</v>
      </c>
      <c r="H46" s="75">
        <v>15</v>
      </c>
      <c r="I46" s="75" t="s">
        <v>554</v>
      </c>
      <c r="J46" s="75" t="s">
        <v>554</v>
      </c>
      <c r="K46" s="75"/>
      <c r="L46" s="75"/>
      <c r="M46" s="75"/>
      <c r="N46" s="75"/>
      <c r="O46" s="75" t="s">
        <v>551</v>
      </c>
      <c r="P46" s="75" t="s">
        <v>551</v>
      </c>
      <c r="Q46" s="75" t="s">
        <v>628</v>
      </c>
      <c r="R46" s="75"/>
      <c r="S46" s="83">
        <v>14</v>
      </c>
      <c r="T46" s="83">
        <v>14</v>
      </c>
      <c r="U46" s="83">
        <v>14</v>
      </c>
      <c r="V46" s="83">
        <v>14</v>
      </c>
      <c r="W46" s="83">
        <v>14</v>
      </c>
    </row>
    <row r="47" spans="1:23" x14ac:dyDescent="0.3">
      <c r="A47" s="80" t="s">
        <v>28</v>
      </c>
      <c r="B47" s="118">
        <f>SUM(D47:T47)</f>
        <v>8</v>
      </c>
      <c r="C47" s="25">
        <f>B47</f>
        <v>8</v>
      </c>
      <c r="D47" s="75">
        <v>1</v>
      </c>
      <c r="E47" s="54"/>
      <c r="F47" s="75"/>
      <c r="G47" s="75">
        <v>1</v>
      </c>
      <c r="H47" s="75">
        <v>1</v>
      </c>
      <c r="I47" s="75">
        <v>1</v>
      </c>
      <c r="J47" s="75">
        <v>1</v>
      </c>
      <c r="K47" s="75"/>
      <c r="L47" s="75"/>
      <c r="M47" s="75"/>
      <c r="N47" s="75"/>
      <c r="O47" s="75"/>
      <c r="P47" s="75"/>
      <c r="Q47" s="75">
        <v>1</v>
      </c>
      <c r="R47" s="75"/>
      <c r="S47" s="75">
        <v>1</v>
      </c>
      <c r="T47" s="75">
        <v>1</v>
      </c>
      <c r="U47" s="75">
        <v>1</v>
      </c>
      <c r="V47" s="75">
        <v>1</v>
      </c>
      <c r="W47" s="75">
        <v>1</v>
      </c>
    </row>
    <row r="48" spans="1:23" x14ac:dyDescent="0.3">
      <c r="A48" s="80" t="s">
        <v>29</v>
      </c>
      <c r="B48" s="118">
        <f>SUM(D48:T48)</f>
        <v>2</v>
      </c>
      <c r="C48" s="25">
        <f t="shared" ref="C48:C51" si="8">B48</f>
        <v>2</v>
      </c>
      <c r="D48" s="75"/>
      <c r="E48" s="54"/>
      <c r="F48" s="75"/>
      <c r="G48" s="75"/>
      <c r="H48" s="75"/>
      <c r="I48" s="75"/>
      <c r="J48" s="75"/>
      <c r="K48" s="75"/>
      <c r="L48" s="75"/>
      <c r="M48" s="75"/>
      <c r="N48" s="75"/>
      <c r="O48" s="75">
        <v>1</v>
      </c>
      <c r="P48" s="75">
        <v>1</v>
      </c>
      <c r="Q48" s="75"/>
      <c r="R48" s="75"/>
      <c r="S48" s="75"/>
      <c r="T48" s="75"/>
      <c r="U48" s="75"/>
      <c r="V48" s="75"/>
      <c r="W48" s="75"/>
    </row>
    <row r="49" spans="1:23" x14ac:dyDescent="0.3">
      <c r="A49" s="80" t="s">
        <v>30</v>
      </c>
      <c r="B49" s="118">
        <f>B47+B48</f>
        <v>10</v>
      </c>
      <c r="C49" s="25">
        <f t="shared" si="8"/>
        <v>10</v>
      </c>
      <c r="D49" s="75"/>
      <c r="E49" s="54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</row>
    <row r="50" spans="1:23" x14ac:dyDescent="0.3">
      <c r="A50" s="80" t="s">
        <v>31</v>
      </c>
      <c r="B50" s="118">
        <f>SUM(D50:T50)</f>
        <v>2</v>
      </c>
      <c r="C50" s="25">
        <f t="shared" si="8"/>
        <v>2</v>
      </c>
      <c r="D50" s="75"/>
      <c r="E50" s="54"/>
      <c r="F50" s="75"/>
      <c r="G50" s="75">
        <v>2</v>
      </c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>
        <v>1</v>
      </c>
      <c r="V50" s="75"/>
      <c r="W50" s="75"/>
    </row>
    <row r="51" spans="1:23" ht="17" thickBot="1" x14ac:dyDescent="0.35">
      <c r="A51" s="82" t="s">
        <v>32</v>
      </c>
      <c r="B51" s="119">
        <f>SUM(D51:T51)</f>
        <v>10</v>
      </c>
      <c r="C51" s="26">
        <f t="shared" si="8"/>
        <v>10</v>
      </c>
      <c r="D51" s="78"/>
      <c r="E51" s="79"/>
      <c r="F51" s="78"/>
      <c r="G51" s="78">
        <v>10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>
        <v>5</v>
      </c>
      <c r="V51" s="78"/>
      <c r="W51" s="78"/>
    </row>
    <row r="52" spans="1:23" ht="21.1" x14ac:dyDescent="0.35">
      <c r="A52" s="48" t="s">
        <v>657</v>
      </c>
      <c r="B52" s="118"/>
      <c r="C52" s="27"/>
      <c r="D52" s="75"/>
      <c r="E52" s="54"/>
      <c r="F52" s="75" t="s">
        <v>595</v>
      </c>
      <c r="G52" s="75" t="s">
        <v>638</v>
      </c>
      <c r="H52" s="75"/>
      <c r="I52" s="75"/>
      <c r="J52" s="75" t="s">
        <v>628</v>
      </c>
      <c r="K52" s="75">
        <v>14</v>
      </c>
      <c r="L52" s="75">
        <v>14</v>
      </c>
      <c r="M52" s="75">
        <v>15</v>
      </c>
      <c r="N52" s="75">
        <v>15</v>
      </c>
      <c r="O52" s="75">
        <v>15</v>
      </c>
      <c r="P52" s="75">
        <v>15</v>
      </c>
      <c r="Q52" s="75">
        <v>15</v>
      </c>
      <c r="R52" s="75">
        <v>15</v>
      </c>
      <c r="S52" s="83">
        <v>15</v>
      </c>
      <c r="T52" s="83">
        <v>15</v>
      </c>
      <c r="U52" s="83" t="s">
        <v>554</v>
      </c>
      <c r="V52" s="83">
        <v>15</v>
      </c>
      <c r="W52" s="83">
        <v>15</v>
      </c>
    </row>
    <row r="53" spans="1:23" x14ac:dyDescent="0.3">
      <c r="A53" s="80" t="s">
        <v>28</v>
      </c>
      <c r="B53" s="118">
        <f>SUM(D53:T53)</f>
        <v>12</v>
      </c>
      <c r="C53" s="25">
        <f>B53+5</f>
        <v>17</v>
      </c>
      <c r="D53" s="75"/>
      <c r="E53" s="54"/>
      <c r="F53" s="75"/>
      <c r="G53" s="75">
        <v>1</v>
      </c>
      <c r="H53" s="75"/>
      <c r="I53" s="75"/>
      <c r="J53" s="75">
        <v>1</v>
      </c>
      <c r="K53" s="75">
        <v>1</v>
      </c>
      <c r="L53" s="75">
        <v>1</v>
      </c>
      <c r="M53" s="75">
        <v>1</v>
      </c>
      <c r="N53" s="75">
        <v>1</v>
      </c>
      <c r="O53" s="75">
        <v>1</v>
      </c>
      <c r="P53" s="75">
        <v>1</v>
      </c>
      <c r="Q53" s="75">
        <v>1</v>
      </c>
      <c r="R53" s="75">
        <v>1</v>
      </c>
      <c r="S53" s="75">
        <v>1</v>
      </c>
      <c r="T53" s="75">
        <v>1</v>
      </c>
      <c r="U53" s="75">
        <v>1</v>
      </c>
      <c r="V53" s="75">
        <v>1</v>
      </c>
      <c r="W53" s="75">
        <v>1</v>
      </c>
    </row>
    <row r="54" spans="1:23" x14ac:dyDescent="0.3">
      <c r="A54" s="80" t="s">
        <v>29</v>
      </c>
      <c r="B54" s="118">
        <f>SUM(D54:T54)</f>
        <v>1</v>
      </c>
      <c r="C54" s="25">
        <f t="shared" ref="C54" si="9">B54</f>
        <v>1</v>
      </c>
      <c r="D54" s="75"/>
      <c r="E54" s="54"/>
      <c r="F54" s="75">
        <v>1</v>
      </c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pans="1:23" x14ac:dyDescent="0.3">
      <c r="A55" s="80" t="s">
        <v>30</v>
      </c>
      <c r="B55" s="118">
        <f>B53+B54</f>
        <v>13</v>
      </c>
      <c r="C55" s="25">
        <f>C53+C54</f>
        <v>18</v>
      </c>
      <c r="D55" s="75"/>
      <c r="E55" s="5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</row>
    <row r="56" spans="1:23" x14ac:dyDescent="0.3">
      <c r="A56" s="80" t="s">
        <v>31</v>
      </c>
      <c r="B56" s="118">
        <f>SUM(D56:T56)</f>
        <v>2</v>
      </c>
      <c r="C56" s="25">
        <f>B56+3</f>
        <v>5</v>
      </c>
      <c r="D56" s="75"/>
      <c r="E56" s="54"/>
      <c r="F56" s="75"/>
      <c r="G56" s="75"/>
      <c r="H56" s="75"/>
      <c r="I56" s="75"/>
      <c r="J56" s="75">
        <v>1</v>
      </c>
      <c r="K56" s="75"/>
      <c r="L56" s="75"/>
      <c r="M56" s="75"/>
      <c r="N56" s="75"/>
      <c r="O56" s="75"/>
      <c r="P56" s="75"/>
      <c r="Q56" s="75"/>
      <c r="R56" s="75"/>
      <c r="S56" s="75"/>
      <c r="T56" s="75">
        <v>1</v>
      </c>
      <c r="U56" s="75"/>
      <c r="V56" s="75"/>
      <c r="W56" s="75"/>
    </row>
    <row r="57" spans="1:23" x14ac:dyDescent="0.3">
      <c r="A57" s="80" t="s">
        <v>40</v>
      </c>
      <c r="B57" s="118"/>
      <c r="C57" s="27"/>
      <c r="D57" s="75"/>
      <c r="E57" s="54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>
        <v>4</v>
      </c>
      <c r="T57" s="75"/>
      <c r="U57" s="75"/>
      <c r="V57" s="75"/>
      <c r="W57" s="75"/>
    </row>
    <row r="58" spans="1:23" x14ac:dyDescent="0.3">
      <c r="A58" s="80" t="s">
        <v>85</v>
      </c>
      <c r="B58" s="118"/>
      <c r="C58" s="27"/>
      <c r="D58" s="75"/>
      <c r="E58" s="54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>
        <v>5</v>
      </c>
      <c r="T58" s="75"/>
      <c r="U58" s="75"/>
      <c r="V58" s="75"/>
      <c r="W58" s="75"/>
    </row>
    <row r="59" spans="1:23" ht="17" thickBot="1" x14ac:dyDescent="0.35">
      <c r="A59" s="82" t="s">
        <v>32</v>
      </c>
      <c r="B59" s="119">
        <f>SUM(D59:T59)</f>
        <v>20</v>
      </c>
      <c r="C59" s="26">
        <f>B59+15</f>
        <v>35</v>
      </c>
      <c r="D59" s="78"/>
      <c r="E59" s="79"/>
      <c r="F59" s="78"/>
      <c r="G59" s="78"/>
      <c r="H59" s="78"/>
      <c r="I59" s="78"/>
      <c r="J59" s="78">
        <v>5</v>
      </c>
      <c r="K59" s="78"/>
      <c r="L59" s="78"/>
      <c r="M59" s="78"/>
      <c r="N59" s="78"/>
      <c r="O59" s="78"/>
      <c r="P59" s="78"/>
      <c r="Q59" s="78"/>
      <c r="R59" s="78"/>
      <c r="S59" s="78">
        <v>10</v>
      </c>
      <c r="T59" s="78">
        <v>5</v>
      </c>
      <c r="U59" s="78"/>
      <c r="V59" s="78"/>
      <c r="W59" s="78"/>
    </row>
    <row r="60" spans="1:23" ht="21.1" x14ac:dyDescent="0.35">
      <c r="A60" s="48" t="s">
        <v>179</v>
      </c>
      <c r="B60" s="118"/>
      <c r="C60" s="27"/>
      <c r="D60" s="75"/>
      <c r="E60" s="54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83"/>
      <c r="T60" s="83"/>
      <c r="U60" s="83"/>
      <c r="V60" s="83"/>
      <c r="W60" s="83"/>
    </row>
    <row r="61" spans="1:23" x14ac:dyDescent="0.3">
      <c r="A61" s="80" t="s">
        <v>28</v>
      </c>
      <c r="B61" s="118">
        <f>SUM(D61:T61)</f>
        <v>0</v>
      </c>
      <c r="C61" s="25">
        <f>B61</f>
        <v>0</v>
      </c>
      <c r="D61" s="75"/>
      <c r="E61" s="5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1:23" x14ac:dyDescent="0.3">
      <c r="A62" s="80" t="s">
        <v>29</v>
      </c>
      <c r="B62" s="118">
        <f>SUM(D62:T62)+1</f>
        <v>1</v>
      </c>
      <c r="C62" s="25">
        <f t="shared" ref="C62:C65" si="10">B62</f>
        <v>1</v>
      </c>
      <c r="D62" s="75"/>
      <c r="E62" s="54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</row>
    <row r="63" spans="1:23" x14ac:dyDescent="0.3">
      <c r="A63" s="80" t="s">
        <v>30</v>
      </c>
      <c r="B63" s="118">
        <f>B61+B62</f>
        <v>1</v>
      </c>
      <c r="C63" s="25">
        <f t="shared" si="10"/>
        <v>1</v>
      </c>
      <c r="D63" s="75"/>
      <c r="E63" s="54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</row>
    <row r="64" spans="1:23" x14ac:dyDescent="0.3">
      <c r="A64" s="80" t="s">
        <v>31</v>
      </c>
      <c r="B64" s="118">
        <f>SUM(D64:T64)</f>
        <v>0</v>
      </c>
      <c r="C64" s="25">
        <f t="shared" si="10"/>
        <v>0</v>
      </c>
      <c r="D64" s="75"/>
      <c r="E64" s="54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</row>
    <row r="65" spans="1:23" ht="17" thickBot="1" x14ac:dyDescent="0.35">
      <c r="A65" s="82" t="s">
        <v>32</v>
      </c>
      <c r="B65" s="119">
        <f>SUM(D65:T65)</f>
        <v>0</v>
      </c>
      <c r="C65" s="26">
        <f t="shared" si="10"/>
        <v>0</v>
      </c>
      <c r="D65" s="78"/>
      <c r="E65" s="79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</row>
    <row r="66" spans="1:23" ht="21.1" x14ac:dyDescent="0.35">
      <c r="A66" s="48" t="s">
        <v>180</v>
      </c>
      <c r="B66" s="118"/>
      <c r="C66" s="27"/>
      <c r="D66" s="75"/>
      <c r="E66" s="54"/>
      <c r="F66" s="75"/>
      <c r="G66" s="75"/>
      <c r="H66" s="75"/>
      <c r="I66" s="75"/>
      <c r="J66" s="75"/>
      <c r="K66" s="75"/>
      <c r="L66" s="75" t="s">
        <v>550</v>
      </c>
      <c r="M66" s="75" t="s">
        <v>550</v>
      </c>
      <c r="N66" s="75"/>
      <c r="O66" s="75">
        <v>13</v>
      </c>
      <c r="P66" s="75"/>
      <c r="Q66" s="75"/>
      <c r="R66" s="75" t="s">
        <v>550</v>
      </c>
      <c r="S66" s="75">
        <v>13</v>
      </c>
      <c r="T66" s="75" t="s">
        <v>550</v>
      </c>
      <c r="U66" s="75">
        <v>13</v>
      </c>
      <c r="V66" s="75" t="s">
        <v>550</v>
      </c>
      <c r="W66" s="75" t="s">
        <v>550</v>
      </c>
    </row>
    <row r="67" spans="1:23" x14ac:dyDescent="0.3">
      <c r="A67" s="80" t="s">
        <v>28</v>
      </c>
      <c r="B67" s="118">
        <f>SUM(D67:T67)+23</f>
        <v>29</v>
      </c>
      <c r="C67" s="25">
        <f>B67+29</f>
        <v>58</v>
      </c>
      <c r="D67" s="75"/>
      <c r="E67" s="54"/>
      <c r="F67" s="75"/>
      <c r="G67" s="75"/>
      <c r="H67" s="75"/>
      <c r="I67" s="75"/>
      <c r="J67" s="75"/>
      <c r="K67" s="75"/>
      <c r="L67" s="75">
        <v>1</v>
      </c>
      <c r="M67" s="75">
        <v>1</v>
      </c>
      <c r="N67" s="75"/>
      <c r="O67" s="75">
        <v>1</v>
      </c>
      <c r="P67" s="75"/>
      <c r="Q67" s="75"/>
      <c r="R67" s="75">
        <v>1</v>
      </c>
      <c r="S67" s="75">
        <v>1</v>
      </c>
      <c r="T67" s="75">
        <v>1</v>
      </c>
      <c r="U67" s="75">
        <v>1</v>
      </c>
      <c r="V67" s="75">
        <v>1</v>
      </c>
      <c r="W67" s="75">
        <v>1</v>
      </c>
    </row>
    <row r="68" spans="1:23" x14ac:dyDescent="0.3">
      <c r="A68" s="80" t="s">
        <v>29</v>
      </c>
      <c r="B68" s="118">
        <f>SUM(D68:T68)+11</f>
        <v>11</v>
      </c>
      <c r="C68" s="25">
        <f>B68+1</f>
        <v>12</v>
      </c>
      <c r="D68" s="75"/>
      <c r="E68" s="54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</row>
    <row r="69" spans="1:23" x14ac:dyDescent="0.3">
      <c r="A69" s="80" t="s">
        <v>30</v>
      </c>
      <c r="B69" s="118">
        <f>B67+B68</f>
        <v>40</v>
      </c>
      <c r="C69" s="25">
        <f>C67+C68</f>
        <v>70</v>
      </c>
      <c r="D69" s="75"/>
      <c r="E69" s="54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</row>
    <row r="70" spans="1:23" x14ac:dyDescent="0.3">
      <c r="A70" s="80" t="s">
        <v>31</v>
      </c>
      <c r="B70" s="118">
        <f>SUM(D70:T70)+5</f>
        <v>6</v>
      </c>
      <c r="C70" s="25">
        <f>B70+9</f>
        <v>15</v>
      </c>
      <c r="D70" s="75"/>
      <c r="E70" s="54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>
        <v>1</v>
      </c>
      <c r="T70" s="75"/>
      <c r="U70" s="75"/>
      <c r="V70" s="75"/>
      <c r="W70" s="75"/>
    </row>
    <row r="71" spans="1:23" ht="17" thickBot="1" x14ac:dyDescent="0.35">
      <c r="A71" s="82" t="s">
        <v>32</v>
      </c>
      <c r="B71" s="119">
        <f>SUM(D71:T71)+27</f>
        <v>32</v>
      </c>
      <c r="C71" s="26">
        <f>B71+47</f>
        <v>79</v>
      </c>
      <c r="D71" s="78"/>
      <c r="E71" s="79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>
        <v>5</v>
      </c>
      <c r="T71" s="78"/>
      <c r="U71" s="78"/>
      <c r="V71" s="78"/>
      <c r="W71" s="78"/>
    </row>
    <row r="72" spans="1:23" ht="21.1" x14ac:dyDescent="0.35">
      <c r="A72" s="48" t="s">
        <v>181</v>
      </c>
      <c r="B72" s="118"/>
      <c r="C72" s="27"/>
      <c r="D72" s="75">
        <v>12</v>
      </c>
      <c r="E72" s="54"/>
      <c r="F72" s="75">
        <v>12</v>
      </c>
      <c r="G72" s="75"/>
      <c r="H72" s="75">
        <v>12</v>
      </c>
      <c r="I72" s="75">
        <v>12</v>
      </c>
      <c r="J72" s="75">
        <v>12</v>
      </c>
      <c r="K72" s="75">
        <v>12</v>
      </c>
      <c r="L72" s="75">
        <v>12</v>
      </c>
      <c r="M72" s="75">
        <v>12</v>
      </c>
      <c r="N72" s="75" t="s">
        <v>551</v>
      </c>
      <c r="O72" s="75">
        <v>12</v>
      </c>
      <c r="P72" s="75">
        <v>12</v>
      </c>
      <c r="Q72" s="75" t="s">
        <v>551</v>
      </c>
      <c r="R72" s="75" t="s">
        <v>549</v>
      </c>
      <c r="S72" s="75" t="s">
        <v>549</v>
      </c>
      <c r="T72" s="75"/>
      <c r="U72" s="75">
        <v>12</v>
      </c>
      <c r="V72" s="75" t="s">
        <v>549</v>
      </c>
      <c r="W72" s="75" t="s">
        <v>549</v>
      </c>
    </row>
    <row r="73" spans="1:23" x14ac:dyDescent="0.3">
      <c r="A73" s="80" t="s">
        <v>28</v>
      </c>
      <c r="B73" s="118">
        <f>SUM(D73:T73)+38</f>
        <v>50</v>
      </c>
      <c r="C73" s="25">
        <f>B73</f>
        <v>50</v>
      </c>
      <c r="D73" s="75">
        <v>1</v>
      </c>
      <c r="E73" s="54"/>
      <c r="F73" s="75">
        <v>1</v>
      </c>
      <c r="G73" s="75"/>
      <c r="H73" s="75">
        <v>1</v>
      </c>
      <c r="I73" s="75">
        <v>1</v>
      </c>
      <c r="J73" s="75">
        <v>1</v>
      </c>
      <c r="K73" s="75">
        <v>1</v>
      </c>
      <c r="L73" s="75">
        <v>1</v>
      </c>
      <c r="M73" s="75">
        <v>1</v>
      </c>
      <c r="N73" s="75"/>
      <c r="O73" s="75">
        <v>1</v>
      </c>
      <c r="P73" s="75">
        <v>1</v>
      </c>
      <c r="Q73" s="75"/>
      <c r="R73" s="75">
        <v>1</v>
      </c>
      <c r="S73" s="75">
        <v>1</v>
      </c>
      <c r="T73" s="75"/>
      <c r="U73" s="75">
        <v>1</v>
      </c>
      <c r="V73" s="75">
        <v>1</v>
      </c>
      <c r="W73" s="75">
        <v>1</v>
      </c>
    </row>
    <row r="74" spans="1:23" x14ac:dyDescent="0.3">
      <c r="A74" s="80" t="s">
        <v>29</v>
      </c>
      <c r="B74" s="118">
        <f>SUM(D74:T74)+4</f>
        <v>6</v>
      </c>
      <c r="C74" s="25">
        <f t="shared" ref="C74:C77" si="11">B74</f>
        <v>6</v>
      </c>
      <c r="D74" s="75"/>
      <c r="E74" s="54"/>
      <c r="F74" s="75"/>
      <c r="G74" s="75"/>
      <c r="H74" s="75"/>
      <c r="I74" s="75"/>
      <c r="J74" s="75"/>
      <c r="K74" s="75"/>
      <c r="L74" s="75"/>
      <c r="M74" s="75"/>
      <c r="N74" s="75">
        <v>1</v>
      </c>
      <c r="O74" s="75"/>
      <c r="P74" s="75"/>
      <c r="Q74" s="75">
        <v>1</v>
      </c>
      <c r="R74" s="75"/>
      <c r="S74" s="75"/>
      <c r="T74" s="75"/>
      <c r="U74" s="75"/>
      <c r="V74" s="75"/>
      <c r="W74" s="75"/>
    </row>
    <row r="75" spans="1:23" x14ac:dyDescent="0.3">
      <c r="A75" s="80" t="s">
        <v>30</v>
      </c>
      <c r="B75" s="118">
        <f>B73+B74</f>
        <v>56</v>
      </c>
      <c r="C75" s="25">
        <f t="shared" si="11"/>
        <v>56</v>
      </c>
      <c r="D75" s="75"/>
      <c r="E75" s="54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</row>
    <row r="76" spans="1:23" x14ac:dyDescent="0.3">
      <c r="A76" s="80" t="s">
        <v>31</v>
      </c>
      <c r="B76" s="118">
        <f>SUM(D76:T76)+15</f>
        <v>16</v>
      </c>
      <c r="C76" s="25">
        <f t="shared" si="11"/>
        <v>16</v>
      </c>
      <c r="D76" s="75"/>
      <c r="E76" s="54"/>
      <c r="F76" s="75"/>
      <c r="G76" s="75"/>
      <c r="H76" s="75">
        <v>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>
        <v>1</v>
      </c>
      <c r="V76" s="75"/>
      <c r="W76" s="75"/>
    </row>
    <row r="77" spans="1:23" ht="17" thickBot="1" x14ac:dyDescent="0.35">
      <c r="A77" s="82" t="s">
        <v>32</v>
      </c>
      <c r="B77" s="119">
        <f>SUM(D77:T77)+79</f>
        <v>84</v>
      </c>
      <c r="C77" s="26">
        <f t="shared" si="11"/>
        <v>84</v>
      </c>
      <c r="D77" s="78"/>
      <c r="E77" s="79"/>
      <c r="F77" s="78"/>
      <c r="G77" s="78"/>
      <c r="H77" s="78">
        <v>5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>
        <v>5</v>
      </c>
      <c r="V77" s="78"/>
      <c r="W77" s="78"/>
    </row>
    <row r="78" spans="1:23" ht="21.1" x14ac:dyDescent="0.35">
      <c r="A78" s="66" t="s">
        <v>667</v>
      </c>
      <c r="B78" s="118"/>
      <c r="C78" s="27"/>
      <c r="D78" s="75"/>
      <c r="E78" s="54"/>
      <c r="F78" s="75"/>
      <c r="G78" s="75" t="s">
        <v>560</v>
      </c>
      <c r="H78" s="75" t="s">
        <v>551</v>
      </c>
      <c r="I78" s="75" t="s">
        <v>551</v>
      </c>
      <c r="J78" s="75" t="s">
        <v>551</v>
      </c>
      <c r="K78" s="75">
        <v>10</v>
      </c>
      <c r="L78" s="75" t="s">
        <v>594</v>
      </c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</row>
    <row r="79" spans="1:23" x14ac:dyDescent="0.3">
      <c r="A79" s="72" t="s">
        <v>28</v>
      </c>
      <c r="B79" s="118">
        <f>SUM(D79:T79)</f>
        <v>3</v>
      </c>
      <c r="C79" s="25">
        <f>B79</f>
        <v>3</v>
      </c>
      <c r="D79" s="75"/>
      <c r="E79" s="54"/>
      <c r="F79" s="75"/>
      <c r="G79" s="75">
        <v>1</v>
      </c>
      <c r="H79" s="75"/>
      <c r="I79" s="75"/>
      <c r="J79" s="75"/>
      <c r="K79" s="75">
        <v>1</v>
      </c>
      <c r="L79" s="75">
        <v>1</v>
      </c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</row>
    <row r="80" spans="1:23" x14ac:dyDescent="0.3">
      <c r="A80" s="72" t="s">
        <v>29</v>
      </c>
      <c r="B80" s="118">
        <f>SUM(D80:T80)</f>
        <v>3</v>
      </c>
      <c r="C80" s="25">
        <f t="shared" ref="C80:C85" si="12">B80</f>
        <v>3</v>
      </c>
      <c r="D80" s="75"/>
      <c r="E80" s="54"/>
      <c r="F80" s="75"/>
      <c r="G80" s="75"/>
      <c r="H80" s="75">
        <v>1</v>
      </c>
      <c r="I80" s="75">
        <v>1</v>
      </c>
      <c r="J80" s="75">
        <v>1</v>
      </c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</row>
    <row r="81" spans="1:23" x14ac:dyDescent="0.3">
      <c r="A81" s="72" t="s">
        <v>30</v>
      </c>
      <c r="B81" s="118">
        <f>B79+B80</f>
        <v>6</v>
      </c>
      <c r="C81" s="25">
        <f t="shared" si="12"/>
        <v>6</v>
      </c>
      <c r="D81" s="75"/>
      <c r="E81" s="54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</row>
    <row r="82" spans="1:23" x14ac:dyDescent="0.3">
      <c r="A82" s="72" t="s">
        <v>31</v>
      </c>
      <c r="B82" s="118">
        <f>SUM(D82:T82)</f>
        <v>1</v>
      </c>
      <c r="C82" s="25">
        <f t="shared" si="12"/>
        <v>1</v>
      </c>
      <c r="D82" s="75"/>
      <c r="E82" s="54"/>
      <c r="F82" s="75"/>
      <c r="G82" s="75"/>
      <c r="H82" s="75"/>
      <c r="I82" s="75">
        <v>1</v>
      </c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</row>
    <row r="83" spans="1:23" x14ac:dyDescent="0.3">
      <c r="A83" s="80" t="s">
        <v>40</v>
      </c>
      <c r="B83" s="118"/>
      <c r="C83" s="27"/>
      <c r="D83" s="75"/>
      <c r="E83" s="54"/>
      <c r="F83" s="75"/>
      <c r="G83" s="75"/>
      <c r="H83" s="75">
        <v>1</v>
      </c>
      <c r="I83" s="75">
        <v>1</v>
      </c>
      <c r="J83" s="75">
        <v>4</v>
      </c>
      <c r="K83" s="75">
        <v>6</v>
      </c>
      <c r="L83" s="75">
        <v>3</v>
      </c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</row>
    <row r="84" spans="1:23" x14ac:dyDescent="0.3">
      <c r="A84" s="80" t="s">
        <v>85</v>
      </c>
      <c r="B84" s="118"/>
      <c r="C84" s="27"/>
      <c r="D84" s="75"/>
      <c r="E84" s="54"/>
      <c r="F84" s="75"/>
      <c r="G84" s="75"/>
      <c r="H84" s="75">
        <v>1</v>
      </c>
      <c r="I84" s="75">
        <v>1</v>
      </c>
      <c r="J84" s="75">
        <v>4</v>
      </c>
      <c r="K84" s="75">
        <v>7</v>
      </c>
      <c r="L84" s="75">
        <v>4</v>
      </c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</row>
    <row r="85" spans="1:23" ht="17" thickBot="1" x14ac:dyDescent="0.35">
      <c r="A85" s="76" t="s">
        <v>32</v>
      </c>
      <c r="B85" s="119">
        <f>SUM(D85:T85)</f>
        <v>37</v>
      </c>
      <c r="C85" s="26">
        <f t="shared" si="12"/>
        <v>37</v>
      </c>
      <c r="D85" s="78"/>
      <c r="E85" s="79"/>
      <c r="F85" s="78"/>
      <c r="G85" s="78"/>
      <c r="H85" s="78">
        <v>2</v>
      </c>
      <c r="I85" s="78">
        <v>7</v>
      </c>
      <c r="J85" s="78">
        <v>8</v>
      </c>
      <c r="K85" s="78">
        <v>13</v>
      </c>
      <c r="L85" s="78">
        <v>7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</row>
    <row r="86" spans="1:23" ht="21.1" x14ac:dyDescent="0.35">
      <c r="A86" s="66" t="s">
        <v>665</v>
      </c>
      <c r="B86" s="118"/>
      <c r="C86" s="27"/>
      <c r="D86" s="75"/>
      <c r="E86" s="54"/>
      <c r="F86" s="75"/>
      <c r="G86" s="75" t="s">
        <v>551</v>
      </c>
      <c r="H86" s="75"/>
      <c r="I86" s="75"/>
      <c r="J86" s="75"/>
      <c r="K86" s="75" t="s">
        <v>551</v>
      </c>
      <c r="L86" s="75" t="s">
        <v>551</v>
      </c>
      <c r="M86" s="75">
        <v>14</v>
      </c>
      <c r="N86" s="75">
        <v>13</v>
      </c>
      <c r="O86" s="75" t="s">
        <v>628</v>
      </c>
      <c r="P86" s="75" t="s">
        <v>628</v>
      </c>
      <c r="Q86" s="75">
        <v>11</v>
      </c>
      <c r="R86" s="75" t="s">
        <v>628</v>
      </c>
      <c r="S86" s="75"/>
      <c r="T86" s="75" t="s">
        <v>638</v>
      </c>
      <c r="U86" s="75"/>
      <c r="V86" s="75"/>
      <c r="W86" s="75"/>
    </row>
    <row r="87" spans="1:23" x14ac:dyDescent="0.3">
      <c r="A87" s="72" t="s">
        <v>28</v>
      </c>
      <c r="B87" s="118">
        <f>SUM(D87:T87)+6</f>
        <v>13</v>
      </c>
      <c r="C87" s="25">
        <f>B87</f>
        <v>13</v>
      </c>
      <c r="D87" s="75"/>
      <c r="E87" s="54"/>
      <c r="F87" s="75"/>
      <c r="G87" s="75"/>
      <c r="H87" s="75"/>
      <c r="I87" s="75"/>
      <c r="J87" s="75"/>
      <c r="K87" s="75"/>
      <c r="L87" s="75"/>
      <c r="M87" s="75">
        <v>1</v>
      </c>
      <c r="N87" s="75">
        <v>1</v>
      </c>
      <c r="O87" s="75">
        <v>1</v>
      </c>
      <c r="P87" s="75">
        <v>1</v>
      </c>
      <c r="Q87" s="75">
        <v>1</v>
      </c>
      <c r="R87" s="75">
        <v>1</v>
      </c>
      <c r="S87" s="75"/>
      <c r="T87" s="75">
        <v>1</v>
      </c>
      <c r="U87" s="75"/>
      <c r="V87" s="75"/>
      <c r="W87" s="75"/>
    </row>
    <row r="88" spans="1:23" x14ac:dyDescent="0.3">
      <c r="A88" s="72" t="s">
        <v>29</v>
      </c>
      <c r="B88" s="118">
        <f>SUM(D88:T88)+6</f>
        <v>9</v>
      </c>
      <c r="C88" s="25">
        <f>B88</f>
        <v>9</v>
      </c>
      <c r="D88" s="75"/>
      <c r="E88" s="54"/>
      <c r="F88" s="75"/>
      <c r="G88" s="75">
        <v>1</v>
      </c>
      <c r="H88" s="75"/>
      <c r="I88" s="75"/>
      <c r="J88" s="75"/>
      <c r="K88" s="75">
        <v>1</v>
      </c>
      <c r="L88" s="75">
        <v>1</v>
      </c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</row>
    <row r="89" spans="1:23" x14ac:dyDescent="0.3">
      <c r="A89" s="72" t="s">
        <v>30</v>
      </c>
      <c r="B89" s="118">
        <f>B87+B88</f>
        <v>22</v>
      </c>
      <c r="C89" s="25">
        <f>B89</f>
        <v>22</v>
      </c>
      <c r="D89" s="75"/>
      <c r="E89" s="54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</row>
    <row r="90" spans="1:23" x14ac:dyDescent="0.3">
      <c r="A90" s="72" t="s">
        <v>31</v>
      </c>
      <c r="B90" s="118">
        <f>SUM(D90:T90)</f>
        <v>4</v>
      </c>
      <c r="C90" s="25">
        <f t="shared" ref="C90:C91" si="13">B90</f>
        <v>4</v>
      </c>
      <c r="D90" s="75"/>
      <c r="E90" s="54"/>
      <c r="F90" s="75"/>
      <c r="G90" s="75"/>
      <c r="H90" s="75"/>
      <c r="I90" s="75"/>
      <c r="J90" s="75"/>
      <c r="K90" s="75">
        <v>1</v>
      </c>
      <c r="L90" s="75">
        <v>2</v>
      </c>
      <c r="M90" s="75"/>
      <c r="N90" s="75"/>
      <c r="O90" s="75">
        <v>1</v>
      </c>
      <c r="P90" s="75"/>
      <c r="Q90" s="75"/>
      <c r="R90" s="75"/>
      <c r="S90" s="75"/>
      <c r="T90" s="75"/>
      <c r="U90" s="75"/>
      <c r="V90" s="75"/>
      <c r="W90" s="75"/>
    </row>
    <row r="91" spans="1:23" ht="17" thickBot="1" x14ac:dyDescent="0.35">
      <c r="A91" s="76" t="s">
        <v>32</v>
      </c>
      <c r="B91" s="119">
        <f>SUM(D91:T91)</f>
        <v>20</v>
      </c>
      <c r="C91" s="26">
        <f t="shared" si="13"/>
        <v>20</v>
      </c>
      <c r="D91" s="78"/>
      <c r="E91" s="79"/>
      <c r="F91" s="78"/>
      <c r="G91" s="78"/>
      <c r="H91" s="78"/>
      <c r="I91" s="78"/>
      <c r="J91" s="78"/>
      <c r="K91" s="78">
        <v>5</v>
      </c>
      <c r="L91" s="78">
        <v>10</v>
      </c>
      <c r="M91" s="78"/>
      <c r="N91" s="78"/>
      <c r="O91" s="78">
        <v>5</v>
      </c>
      <c r="P91" s="78"/>
      <c r="Q91" s="78"/>
      <c r="R91" s="78"/>
      <c r="S91" s="78"/>
      <c r="T91" s="78"/>
      <c r="U91" s="78"/>
      <c r="V91" s="78"/>
      <c r="W91" s="78"/>
    </row>
    <row r="92" spans="1:23" ht="21.1" x14ac:dyDescent="0.35">
      <c r="A92" s="48" t="s">
        <v>182</v>
      </c>
      <c r="B92" s="118"/>
      <c r="C92" s="27"/>
      <c r="D92" s="75">
        <v>13</v>
      </c>
      <c r="E92" s="54"/>
      <c r="F92" s="75">
        <v>13</v>
      </c>
      <c r="G92" s="75" t="s">
        <v>551</v>
      </c>
      <c r="H92" s="75">
        <v>13</v>
      </c>
      <c r="I92" s="75">
        <v>13</v>
      </c>
      <c r="J92" s="75">
        <v>13</v>
      </c>
      <c r="K92" s="75" t="s">
        <v>550</v>
      </c>
      <c r="L92" s="75"/>
      <c r="M92" s="75"/>
      <c r="N92" s="75"/>
      <c r="O92" s="75" t="s">
        <v>551</v>
      </c>
      <c r="P92" s="75" t="s">
        <v>550</v>
      </c>
      <c r="Q92" s="75"/>
      <c r="R92" s="75" t="s">
        <v>551</v>
      </c>
      <c r="S92" s="75" t="s">
        <v>551</v>
      </c>
      <c r="T92" s="75" t="s">
        <v>549</v>
      </c>
      <c r="U92" s="75"/>
      <c r="V92" s="75" t="s">
        <v>551</v>
      </c>
      <c r="W92" s="75" t="s">
        <v>551</v>
      </c>
    </row>
    <row r="93" spans="1:23" x14ac:dyDescent="0.3">
      <c r="A93" s="80" t="s">
        <v>28</v>
      </c>
      <c r="B93" s="118">
        <f>SUM(D93:T93)+40</f>
        <v>48</v>
      </c>
      <c r="C93" s="25">
        <f>B93</f>
        <v>48</v>
      </c>
      <c r="D93" s="75">
        <v>1</v>
      </c>
      <c r="E93" s="54"/>
      <c r="F93" s="75">
        <v>1</v>
      </c>
      <c r="G93" s="75"/>
      <c r="H93" s="75">
        <v>1</v>
      </c>
      <c r="I93" s="75">
        <v>1</v>
      </c>
      <c r="J93" s="75">
        <v>1</v>
      </c>
      <c r="K93" s="75">
        <v>1</v>
      </c>
      <c r="L93" s="75"/>
      <c r="M93" s="75"/>
      <c r="N93" s="75"/>
      <c r="O93" s="75"/>
      <c r="P93" s="75">
        <v>1</v>
      </c>
      <c r="Q93" s="75"/>
      <c r="R93" s="75"/>
      <c r="S93" s="75"/>
      <c r="T93" s="75">
        <v>1</v>
      </c>
      <c r="U93" s="75"/>
      <c r="V93" s="75"/>
      <c r="W93" s="75"/>
    </row>
    <row r="94" spans="1:23" x14ac:dyDescent="0.3">
      <c r="A94" s="80" t="s">
        <v>29</v>
      </c>
      <c r="B94" s="118">
        <f>SUM(D94:T94)+3</f>
        <v>7</v>
      </c>
      <c r="C94" s="25">
        <f t="shared" ref="C94:C97" si="14">B94</f>
        <v>7</v>
      </c>
      <c r="D94" s="75"/>
      <c r="E94" s="54"/>
      <c r="F94" s="75"/>
      <c r="G94" s="75">
        <v>1</v>
      </c>
      <c r="H94" s="75"/>
      <c r="I94" s="75"/>
      <c r="J94" s="75"/>
      <c r="K94" s="75"/>
      <c r="L94" s="75"/>
      <c r="M94" s="75"/>
      <c r="N94" s="75"/>
      <c r="O94" s="75">
        <v>1</v>
      </c>
      <c r="P94" s="75"/>
      <c r="Q94" s="75"/>
      <c r="R94" s="75">
        <v>1</v>
      </c>
      <c r="S94" s="75">
        <v>1</v>
      </c>
      <c r="T94" s="75"/>
      <c r="U94" s="75"/>
      <c r="V94" s="75">
        <v>1</v>
      </c>
      <c r="W94" s="75">
        <v>1</v>
      </c>
    </row>
    <row r="95" spans="1:23" x14ac:dyDescent="0.3">
      <c r="A95" s="80" t="s">
        <v>30</v>
      </c>
      <c r="B95" s="118">
        <f>B93+B94</f>
        <v>55</v>
      </c>
      <c r="C95" s="25">
        <f t="shared" si="14"/>
        <v>55</v>
      </c>
      <c r="D95" s="75"/>
      <c r="E95" s="54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</row>
    <row r="96" spans="1:23" x14ac:dyDescent="0.3">
      <c r="A96" s="80" t="s">
        <v>31</v>
      </c>
      <c r="B96" s="118">
        <f>SUM(D96:T96)+15</f>
        <v>16</v>
      </c>
      <c r="C96" s="25">
        <f t="shared" si="14"/>
        <v>16</v>
      </c>
      <c r="D96" s="75">
        <v>1</v>
      </c>
      <c r="E96" s="54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</row>
    <row r="97" spans="1:23" ht="17" thickBot="1" x14ac:dyDescent="0.35">
      <c r="A97" s="82" t="s">
        <v>32</v>
      </c>
      <c r="B97" s="119">
        <f>SUM(D97:T97)+79</f>
        <v>84</v>
      </c>
      <c r="C97" s="26">
        <f t="shared" si="14"/>
        <v>84</v>
      </c>
      <c r="D97" s="78">
        <v>5</v>
      </c>
      <c r="E97" s="79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</row>
    <row r="98" spans="1:23" ht="21.1" x14ac:dyDescent="0.35">
      <c r="A98" s="66" t="s">
        <v>615</v>
      </c>
      <c r="B98" s="118"/>
      <c r="C98" s="27"/>
      <c r="D98" s="75">
        <v>10</v>
      </c>
      <c r="E98" s="54"/>
      <c r="F98" s="75" t="s">
        <v>551</v>
      </c>
      <c r="G98" s="75" t="s">
        <v>649</v>
      </c>
      <c r="H98" s="75" t="s">
        <v>551</v>
      </c>
      <c r="I98" s="75">
        <v>10</v>
      </c>
      <c r="J98" s="75">
        <v>10</v>
      </c>
      <c r="K98" s="75" t="s">
        <v>554</v>
      </c>
      <c r="L98" s="75">
        <v>15</v>
      </c>
      <c r="M98" s="75">
        <v>10</v>
      </c>
      <c r="N98" s="75"/>
      <c r="O98" s="83"/>
      <c r="P98" s="83"/>
      <c r="Q98" s="83" t="s">
        <v>551</v>
      </c>
      <c r="R98" s="83" t="s">
        <v>551</v>
      </c>
      <c r="S98" s="83" t="s">
        <v>551</v>
      </c>
      <c r="T98" s="83"/>
      <c r="U98" s="83" t="s">
        <v>551</v>
      </c>
      <c r="V98" s="83" t="s">
        <v>551</v>
      </c>
      <c r="W98" s="83" t="s">
        <v>551</v>
      </c>
    </row>
    <row r="99" spans="1:23" x14ac:dyDescent="0.3">
      <c r="A99" s="72" t="s">
        <v>28</v>
      </c>
      <c r="B99" s="118">
        <f>SUM(D99:T99)+16</f>
        <v>23</v>
      </c>
      <c r="C99" s="25">
        <f>B99</f>
        <v>23</v>
      </c>
      <c r="D99" s="75">
        <v>1</v>
      </c>
      <c r="E99" s="54"/>
      <c r="F99" s="75"/>
      <c r="G99" s="75">
        <v>1</v>
      </c>
      <c r="H99" s="75"/>
      <c r="I99" s="75">
        <v>1</v>
      </c>
      <c r="J99" s="75">
        <v>1</v>
      </c>
      <c r="K99" s="75">
        <v>1</v>
      </c>
      <c r="L99" s="75">
        <v>1</v>
      </c>
      <c r="M99" s="75">
        <v>1</v>
      </c>
      <c r="N99" s="75"/>
      <c r="O99" s="75"/>
      <c r="P99" s="75"/>
      <c r="Q99" s="75"/>
      <c r="R99" s="75"/>
      <c r="S99" s="75"/>
      <c r="T99" s="75"/>
      <c r="U99" s="75"/>
      <c r="V99" s="75"/>
      <c r="W99" s="75"/>
    </row>
    <row r="100" spans="1:23" x14ac:dyDescent="0.3">
      <c r="A100" s="72" t="s">
        <v>29</v>
      </c>
      <c r="B100" s="118">
        <f>SUM(D100:T100)+9</f>
        <v>14</v>
      </c>
      <c r="C100" s="25">
        <f t="shared" ref="C100:C102" si="15">B100</f>
        <v>14</v>
      </c>
      <c r="D100" s="75"/>
      <c r="E100" s="54"/>
      <c r="F100" s="75">
        <v>1</v>
      </c>
      <c r="G100" s="75"/>
      <c r="H100" s="75">
        <v>1</v>
      </c>
      <c r="I100" s="75"/>
      <c r="J100" s="75"/>
      <c r="K100" s="75"/>
      <c r="L100" s="75"/>
      <c r="M100" s="75"/>
      <c r="N100" s="75"/>
      <c r="O100" s="75"/>
      <c r="P100" s="75"/>
      <c r="Q100" s="75">
        <v>1</v>
      </c>
      <c r="R100" s="75">
        <v>1</v>
      </c>
      <c r="S100" s="75">
        <v>1</v>
      </c>
      <c r="T100" s="75"/>
      <c r="U100" s="75">
        <v>1</v>
      </c>
      <c r="V100" s="75">
        <v>1</v>
      </c>
      <c r="W100" s="75">
        <v>1</v>
      </c>
    </row>
    <row r="101" spans="1:23" x14ac:dyDescent="0.3">
      <c r="A101" s="72" t="s">
        <v>30</v>
      </c>
      <c r="B101" s="118">
        <f>B99+B100</f>
        <v>37</v>
      </c>
      <c r="C101" s="25">
        <f t="shared" si="15"/>
        <v>37</v>
      </c>
      <c r="D101" s="75"/>
      <c r="E101" s="54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</row>
    <row r="102" spans="1:23" x14ac:dyDescent="0.3">
      <c r="A102" s="72" t="s">
        <v>31</v>
      </c>
      <c r="B102" s="118">
        <f>SUM(D102:T102)+1</f>
        <v>3</v>
      </c>
      <c r="C102" s="25">
        <f t="shared" si="15"/>
        <v>3</v>
      </c>
      <c r="D102" s="75"/>
      <c r="E102" s="54"/>
      <c r="F102" s="75"/>
      <c r="G102" s="75"/>
      <c r="H102" s="75"/>
      <c r="I102" s="75"/>
      <c r="J102" s="75"/>
      <c r="K102" s="75"/>
      <c r="L102" s="75">
        <v>2</v>
      </c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</row>
    <row r="103" spans="1:23" x14ac:dyDescent="0.3">
      <c r="A103" s="80" t="s">
        <v>40</v>
      </c>
      <c r="B103" s="118"/>
      <c r="C103" s="27"/>
      <c r="D103" s="75"/>
      <c r="E103" s="54"/>
      <c r="F103" s="75"/>
      <c r="G103" s="75"/>
      <c r="H103" s="75"/>
      <c r="I103" s="75"/>
      <c r="J103" s="75">
        <v>0</v>
      </c>
      <c r="K103" s="75"/>
      <c r="L103" s="75">
        <v>0</v>
      </c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</row>
    <row r="104" spans="1:23" x14ac:dyDescent="0.3">
      <c r="A104" s="80" t="s">
        <v>85</v>
      </c>
      <c r="B104" s="118"/>
      <c r="C104" s="27"/>
      <c r="D104" s="75"/>
      <c r="E104" s="54"/>
      <c r="F104" s="75"/>
      <c r="G104" s="75"/>
      <c r="H104" s="75"/>
      <c r="I104" s="75"/>
      <c r="J104" s="75">
        <v>1</v>
      </c>
      <c r="K104" s="75"/>
      <c r="L104" s="75">
        <v>2</v>
      </c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</row>
    <row r="105" spans="1:23" ht="17" thickBot="1" x14ac:dyDescent="0.35">
      <c r="A105" s="76" t="s">
        <v>32</v>
      </c>
      <c r="B105" s="119">
        <f>SUM(D105:T105)+5</f>
        <v>15</v>
      </c>
      <c r="C105" s="26">
        <f t="shared" ref="C105" si="16">B105</f>
        <v>15</v>
      </c>
      <c r="D105" s="78"/>
      <c r="E105" s="79"/>
      <c r="F105" s="78"/>
      <c r="G105" s="78"/>
      <c r="H105" s="78"/>
      <c r="I105" s="78"/>
      <c r="J105" s="78"/>
      <c r="K105" s="78"/>
      <c r="L105" s="78">
        <v>10</v>
      </c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</row>
    <row r="106" spans="1:23" ht="21.1" x14ac:dyDescent="0.35">
      <c r="A106" s="66" t="s">
        <v>705</v>
      </c>
      <c r="B106" s="118"/>
      <c r="C106" s="27"/>
      <c r="D106" s="75"/>
      <c r="E106" s="54"/>
      <c r="F106" s="75"/>
      <c r="G106" s="75"/>
      <c r="H106" s="75"/>
      <c r="I106" s="75"/>
      <c r="J106" s="75"/>
      <c r="K106" s="75"/>
      <c r="L106" s="75"/>
      <c r="M106" s="75"/>
      <c r="N106" s="75" t="s">
        <v>577</v>
      </c>
      <c r="O106" s="75" t="s">
        <v>594</v>
      </c>
      <c r="P106" s="75">
        <v>10</v>
      </c>
      <c r="Q106" s="75">
        <v>10</v>
      </c>
      <c r="R106" s="75">
        <v>10</v>
      </c>
      <c r="S106" s="75"/>
      <c r="T106" s="75"/>
      <c r="U106" s="75" t="s">
        <v>594</v>
      </c>
      <c r="V106" s="75">
        <v>10</v>
      </c>
      <c r="W106" s="75">
        <v>10</v>
      </c>
    </row>
    <row r="107" spans="1:23" x14ac:dyDescent="0.3">
      <c r="A107" s="72" t="s">
        <v>28</v>
      </c>
      <c r="B107" s="118">
        <f>SUM(D107:T107)</f>
        <v>5</v>
      </c>
      <c r="C107" s="25">
        <f>B107+19</f>
        <v>24</v>
      </c>
      <c r="D107" s="75"/>
      <c r="E107" s="54"/>
      <c r="F107" s="75"/>
      <c r="G107" s="75"/>
      <c r="H107" s="75"/>
      <c r="I107" s="75"/>
      <c r="J107" s="75"/>
      <c r="K107" s="75"/>
      <c r="L107" s="75"/>
      <c r="M107" s="75"/>
      <c r="N107" s="75">
        <v>1</v>
      </c>
      <c r="O107" s="75">
        <v>1</v>
      </c>
      <c r="P107" s="75">
        <v>1</v>
      </c>
      <c r="Q107" s="75">
        <v>1</v>
      </c>
      <c r="R107" s="75">
        <v>1</v>
      </c>
      <c r="S107" s="75"/>
      <c r="T107" s="75"/>
      <c r="U107" s="75">
        <v>1</v>
      </c>
      <c r="V107" s="75">
        <v>1</v>
      </c>
      <c r="W107" s="75">
        <v>1</v>
      </c>
    </row>
    <row r="108" spans="1:23" x14ac:dyDescent="0.3">
      <c r="A108" s="72" t="s">
        <v>29</v>
      </c>
      <c r="B108" s="118">
        <f>SUM(D108:T108)</f>
        <v>0</v>
      </c>
      <c r="C108" s="25">
        <f>B108+1</f>
        <v>1</v>
      </c>
      <c r="D108" s="75"/>
      <c r="E108" s="54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</row>
    <row r="109" spans="1:23" x14ac:dyDescent="0.3">
      <c r="A109" s="72" t="s">
        <v>30</v>
      </c>
      <c r="B109" s="118">
        <f>B107+B108</f>
        <v>5</v>
      </c>
      <c r="C109" s="25">
        <f>C107+C108</f>
        <v>25</v>
      </c>
      <c r="D109" s="75"/>
      <c r="E109" s="54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</row>
    <row r="110" spans="1:23" x14ac:dyDescent="0.3">
      <c r="A110" s="72" t="s">
        <v>31</v>
      </c>
      <c r="B110" s="118">
        <f>SUM(D110:T110)</f>
        <v>0</v>
      </c>
      <c r="C110" s="25">
        <f>B110+4</f>
        <v>4</v>
      </c>
      <c r="D110" s="75"/>
      <c r="E110" s="54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</row>
    <row r="111" spans="1:23" x14ac:dyDescent="0.3">
      <c r="A111" s="80" t="s">
        <v>40</v>
      </c>
      <c r="B111" s="118"/>
      <c r="C111" s="27"/>
      <c r="D111" s="75"/>
      <c r="E111" s="54"/>
      <c r="F111" s="75"/>
      <c r="G111" s="75"/>
      <c r="H111" s="75"/>
      <c r="I111" s="75"/>
      <c r="J111" s="75"/>
      <c r="K111" s="75"/>
      <c r="L111" s="75"/>
      <c r="M111" s="75"/>
      <c r="N111" s="75">
        <v>4</v>
      </c>
      <c r="O111" s="75">
        <v>5</v>
      </c>
      <c r="P111" s="75">
        <v>3</v>
      </c>
      <c r="Q111" s="75">
        <v>2</v>
      </c>
      <c r="R111" s="75">
        <v>1</v>
      </c>
      <c r="S111" s="75"/>
      <c r="T111" s="75"/>
      <c r="U111" s="75">
        <v>3</v>
      </c>
      <c r="V111" s="75">
        <v>2</v>
      </c>
      <c r="W111" s="75">
        <v>5</v>
      </c>
    </row>
    <row r="112" spans="1:23" x14ac:dyDescent="0.3">
      <c r="A112" s="80" t="s">
        <v>85</v>
      </c>
      <c r="B112" s="118"/>
      <c r="C112" s="27"/>
      <c r="D112" s="75"/>
      <c r="E112" s="54"/>
      <c r="F112" s="75"/>
      <c r="G112" s="75"/>
      <c r="H112" s="75"/>
      <c r="I112" s="75"/>
      <c r="J112" s="75"/>
      <c r="K112" s="75"/>
      <c r="L112" s="75"/>
      <c r="M112" s="75"/>
      <c r="N112" s="75">
        <v>4</v>
      </c>
      <c r="O112" s="75">
        <v>6</v>
      </c>
      <c r="P112" s="75">
        <v>5</v>
      </c>
      <c r="Q112" s="75">
        <v>3</v>
      </c>
      <c r="R112" s="75">
        <v>4</v>
      </c>
      <c r="S112" s="75"/>
      <c r="T112" s="75"/>
      <c r="U112" s="75">
        <v>4</v>
      </c>
      <c r="V112" s="75">
        <v>2</v>
      </c>
      <c r="W112" s="75">
        <v>6</v>
      </c>
    </row>
    <row r="113" spans="1:23" ht="17" thickBot="1" x14ac:dyDescent="0.35">
      <c r="A113" s="76" t="s">
        <v>32</v>
      </c>
      <c r="B113" s="119">
        <f>SUM(D113:T113)</f>
        <v>35</v>
      </c>
      <c r="C113" s="26">
        <f>B113+161</f>
        <v>196</v>
      </c>
      <c r="D113" s="78"/>
      <c r="E113" s="79"/>
      <c r="F113" s="78"/>
      <c r="G113" s="78"/>
      <c r="H113" s="78"/>
      <c r="I113" s="78"/>
      <c r="J113" s="78"/>
      <c r="K113" s="78"/>
      <c r="L113" s="78"/>
      <c r="M113" s="78"/>
      <c r="N113" s="78">
        <v>11</v>
      </c>
      <c r="O113" s="78">
        <v>11</v>
      </c>
      <c r="P113" s="78">
        <v>7</v>
      </c>
      <c r="Q113" s="78">
        <v>4</v>
      </c>
      <c r="R113" s="78">
        <v>2</v>
      </c>
      <c r="S113" s="78"/>
      <c r="T113" s="78"/>
      <c r="U113" s="78">
        <v>10</v>
      </c>
      <c r="V113" s="78">
        <v>4</v>
      </c>
      <c r="W113" s="78">
        <v>13</v>
      </c>
    </row>
    <row r="114" spans="1:23" ht="21.1" x14ac:dyDescent="0.35">
      <c r="A114" s="66" t="s">
        <v>176</v>
      </c>
      <c r="B114" s="118"/>
      <c r="C114" s="27"/>
      <c r="D114" s="75"/>
      <c r="E114" s="54"/>
      <c r="F114" s="75"/>
      <c r="G114" s="75"/>
      <c r="H114" s="75"/>
      <c r="I114" s="75"/>
      <c r="J114" s="75"/>
      <c r="K114" s="75"/>
      <c r="L114" s="75"/>
      <c r="M114" s="75"/>
      <c r="N114" s="75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1:23" x14ac:dyDescent="0.3">
      <c r="A115" s="72" t="s">
        <v>28</v>
      </c>
      <c r="B115" s="118">
        <f>SUM(D115:T115)+8</f>
        <v>8</v>
      </c>
      <c r="C115" s="25">
        <f>B115</f>
        <v>8</v>
      </c>
      <c r="D115" s="75"/>
      <c r="E115" s="54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</row>
    <row r="116" spans="1:23" x14ac:dyDescent="0.3">
      <c r="A116" s="72" t="s">
        <v>29</v>
      </c>
      <c r="B116" s="118">
        <f>SUM(D116:T116)+4</f>
        <v>4</v>
      </c>
      <c r="C116" s="25">
        <f t="shared" ref="C116:C121" si="17">B116</f>
        <v>4</v>
      </c>
      <c r="D116" s="75"/>
      <c r="E116" s="54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</row>
    <row r="117" spans="1:23" x14ac:dyDescent="0.3">
      <c r="A117" s="72" t="s">
        <v>30</v>
      </c>
      <c r="B117" s="118">
        <f>B115+B116</f>
        <v>12</v>
      </c>
      <c r="C117" s="25">
        <f t="shared" si="17"/>
        <v>12</v>
      </c>
      <c r="D117" s="75"/>
      <c r="E117" s="54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</row>
    <row r="118" spans="1:23" x14ac:dyDescent="0.3">
      <c r="A118" s="72" t="s">
        <v>31</v>
      </c>
      <c r="B118" s="118">
        <f>SUM(D118:T118)+2</f>
        <v>2</v>
      </c>
      <c r="C118" s="25">
        <f t="shared" si="17"/>
        <v>2</v>
      </c>
      <c r="D118" s="75"/>
      <c r="E118" s="54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</row>
    <row r="119" spans="1:23" x14ac:dyDescent="0.3">
      <c r="A119" s="80" t="s">
        <v>40</v>
      </c>
      <c r="B119" s="118"/>
      <c r="C119" s="27"/>
      <c r="D119" s="75"/>
      <c r="E119" s="54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</row>
    <row r="120" spans="1:23" x14ac:dyDescent="0.3">
      <c r="A120" s="80" t="s">
        <v>85</v>
      </c>
      <c r="B120" s="118"/>
      <c r="C120" s="27"/>
      <c r="D120" s="75"/>
      <c r="E120" s="54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</row>
    <row r="121" spans="1:23" ht="17" thickBot="1" x14ac:dyDescent="0.35">
      <c r="A121" s="76" t="s">
        <v>32</v>
      </c>
      <c r="B121" s="119">
        <f>SUM(D121:T121)+21</f>
        <v>21</v>
      </c>
      <c r="C121" s="26">
        <f t="shared" si="17"/>
        <v>21</v>
      </c>
      <c r="D121" s="78"/>
      <c r="E121" s="79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</row>
    <row r="122" spans="1:23" ht="21.1" x14ac:dyDescent="0.35">
      <c r="A122" s="48" t="s">
        <v>184</v>
      </c>
      <c r="B122" s="118"/>
      <c r="C122" s="27"/>
      <c r="D122" s="75"/>
      <c r="E122" s="54"/>
      <c r="F122" s="75">
        <v>10</v>
      </c>
      <c r="G122" s="75">
        <v>10</v>
      </c>
      <c r="H122" s="75" t="s">
        <v>594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 t="s">
        <v>594</v>
      </c>
      <c r="T122" s="75"/>
      <c r="U122" s="75"/>
      <c r="V122" s="75"/>
      <c r="W122" s="75"/>
    </row>
    <row r="123" spans="1:23" x14ac:dyDescent="0.3">
      <c r="A123" s="80" t="s">
        <v>28</v>
      </c>
      <c r="B123" s="118">
        <f>SUM(D123:T123)+33</f>
        <v>37</v>
      </c>
      <c r="C123" s="25">
        <f>B123</f>
        <v>37</v>
      </c>
      <c r="D123" s="75"/>
      <c r="E123" s="54"/>
      <c r="F123" s="75">
        <v>1</v>
      </c>
      <c r="G123" s="75">
        <v>1</v>
      </c>
      <c r="H123" s="75">
        <v>1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>
        <v>1</v>
      </c>
      <c r="T123" s="75"/>
      <c r="U123" s="75"/>
      <c r="V123" s="75"/>
      <c r="W123" s="75"/>
    </row>
    <row r="124" spans="1:23" x14ac:dyDescent="0.3">
      <c r="A124" s="80" t="s">
        <v>29</v>
      </c>
      <c r="B124" s="118">
        <f>SUM(D124:T124)</f>
        <v>0</v>
      </c>
      <c r="C124" s="25">
        <f t="shared" ref="C124:C126" si="18">B124</f>
        <v>0</v>
      </c>
      <c r="D124" s="75"/>
      <c r="E124" s="54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</row>
    <row r="125" spans="1:23" x14ac:dyDescent="0.3">
      <c r="A125" s="80" t="s">
        <v>30</v>
      </c>
      <c r="B125" s="118">
        <f>B123+B124</f>
        <v>37</v>
      </c>
      <c r="C125" s="25">
        <f t="shared" si="18"/>
        <v>37</v>
      </c>
      <c r="D125" s="75"/>
      <c r="E125" s="54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</row>
    <row r="126" spans="1:23" x14ac:dyDescent="0.3">
      <c r="A126" s="80" t="s">
        <v>31</v>
      </c>
      <c r="B126" s="118">
        <f>SUM(D126:T126)+7</f>
        <v>8</v>
      </c>
      <c r="C126" s="25">
        <f t="shared" si="18"/>
        <v>8</v>
      </c>
      <c r="D126" s="75"/>
      <c r="E126" s="54"/>
      <c r="F126" s="75">
        <v>1</v>
      </c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</row>
    <row r="127" spans="1:23" x14ac:dyDescent="0.3">
      <c r="A127" s="80" t="s">
        <v>40</v>
      </c>
      <c r="B127" s="118"/>
      <c r="C127" s="27"/>
      <c r="D127" s="75"/>
      <c r="E127" s="54"/>
      <c r="F127" s="75"/>
      <c r="G127" s="75">
        <v>4</v>
      </c>
      <c r="H127" s="75">
        <v>4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>
        <v>1</v>
      </c>
      <c r="T127" s="75"/>
      <c r="U127" s="75"/>
      <c r="V127" s="75"/>
      <c r="W127" s="75"/>
    </row>
    <row r="128" spans="1:23" x14ac:dyDescent="0.3">
      <c r="A128" s="80" t="s">
        <v>85</v>
      </c>
      <c r="B128" s="118"/>
      <c r="C128" s="27"/>
      <c r="D128" s="75"/>
      <c r="E128" s="54"/>
      <c r="F128" s="75"/>
      <c r="G128" s="75">
        <v>5</v>
      </c>
      <c r="H128" s="75">
        <v>4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>
        <v>2</v>
      </c>
      <c r="T128" s="75"/>
      <c r="U128" s="75"/>
      <c r="V128" s="75"/>
      <c r="W128" s="75"/>
    </row>
    <row r="129" spans="1:23" ht="17" thickBot="1" x14ac:dyDescent="0.35">
      <c r="A129" s="82" t="s">
        <v>32</v>
      </c>
      <c r="B129" s="119">
        <f>SUM(D129:T129)+327</f>
        <v>353</v>
      </c>
      <c r="C129" s="26">
        <f>B129</f>
        <v>353</v>
      </c>
      <c r="D129" s="78"/>
      <c r="E129" s="79"/>
      <c r="F129" s="78">
        <v>7</v>
      </c>
      <c r="G129" s="78">
        <v>9</v>
      </c>
      <c r="H129" s="78">
        <v>8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>
        <v>2</v>
      </c>
      <c r="T129" s="78"/>
      <c r="U129" s="78"/>
      <c r="V129" s="78"/>
      <c r="W129" s="78"/>
    </row>
    <row r="130" spans="1:23" ht="21.1" x14ac:dyDescent="0.35">
      <c r="A130" s="66" t="s">
        <v>719</v>
      </c>
      <c r="B130" s="118"/>
      <c r="C130" s="27"/>
      <c r="D130" s="75"/>
      <c r="E130" s="54"/>
      <c r="F130" s="75"/>
      <c r="G130" s="75"/>
      <c r="H130" s="75"/>
      <c r="I130" s="75"/>
      <c r="J130" s="75"/>
      <c r="K130" s="75"/>
      <c r="L130" s="75"/>
      <c r="M130" s="75"/>
      <c r="N130" s="75"/>
      <c r="O130" s="75" t="s">
        <v>556</v>
      </c>
      <c r="P130" s="75" t="s">
        <v>621</v>
      </c>
      <c r="Q130" s="75"/>
      <c r="R130" s="75"/>
      <c r="S130" s="75"/>
      <c r="T130" s="75"/>
      <c r="U130" s="75"/>
      <c r="V130" s="75"/>
      <c r="W130" s="75"/>
    </row>
    <row r="131" spans="1:23" x14ac:dyDescent="0.3">
      <c r="A131" s="72" t="s">
        <v>28</v>
      </c>
      <c r="B131" s="118">
        <f>SUM(D131:T131)</f>
        <v>0</v>
      </c>
      <c r="C131" s="25">
        <f>B131</f>
        <v>0</v>
      </c>
      <c r="D131" s="75"/>
      <c r="E131" s="54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</row>
    <row r="132" spans="1:23" x14ac:dyDescent="0.3">
      <c r="A132" s="72" t="s">
        <v>29</v>
      </c>
      <c r="B132" s="118">
        <f>SUM(D132:T132)</f>
        <v>1</v>
      </c>
      <c r="C132" s="25">
        <f t="shared" ref="C132:C135" si="19">B132</f>
        <v>1</v>
      </c>
      <c r="D132" s="75"/>
      <c r="E132" s="54"/>
      <c r="F132" s="75"/>
      <c r="G132" s="75"/>
      <c r="H132" s="75"/>
      <c r="I132" s="75"/>
      <c r="J132" s="75"/>
      <c r="K132" s="75"/>
      <c r="L132" s="75"/>
      <c r="M132" s="75"/>
      <c r="N132" s="75"/>
      <c r="O132" s="75">
        <v>1</v>
      </c>
      <c r="P132" s="75"/>
      <c r="Q132" s="75"/>
      <c r="R132" s="75"/>
      <c r="S132" s="75"/>
      <c r="T132" s="75"/>
      <c r="U132" s="75"/>
      <c r="V132" s="75"/>
      <c r="W132" s="75"/>
    </row>
    <row r="133" spans="1:23" x14ac:dyDescent="0.3">
      <c r="A133" s="72" t="s">
        <v>30</v>
      </c>
      <c r="B133" s="118">
        <f>B131+B132</f>
        <v>1</v>
      </c>
      <c r="C133" s="25">
        <f t="shared" si="19"/>
        <v>1</v>
      </c>
      <c r="D133" s="75"/>
      <c r="E133" s="54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</row>
    <row r="134" spans="1:23" x14ac:dyDescent="0.3">
      <c r="A134" s="72" t="s">
        <v>31</v>
      </c>
      <c r="B134" s="118">
        <f>SUM(D134:T134)</f>
        <v>0</v>
      </c>
      <c r="C134" s="25">
        <f t="shared" si="19"/>
        <v>0</v>
      </c>
      <c r="D134" s="75"/>
      <c r="E134" s="54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</row>
    <row r="135" spans="1:23" ht="17" thickBot="1" x14ac:dyDescent="0.35">
      <c r="A135" s="76" t="s">
        <v>32</v>
      </c>
      <c r="B135" s="119">
        <f>SUM(D135:T135)</f>
        <v>0</v>
      </c>
      <c r="C135" s="26">
        <f t="shared" si="19"/>
        <v>0</v>
      </c>
      <c r="D135" s="78"/>
      <c r="E135" s="79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</row>
    <row r="136" spans="1:23" ht="21.1" x14ac:dyDescent="0.35">
      <c r="A136" s="66" t="s">
        <v>185</v>
      </c>
      <c r="B136" s="118"/>
      <c r="C136" s="27"/>
      <c r="D136" s="75" t="s">
        <v>551</v>
      </c>
      <c r="E136" s="54"/>
      <c r="F136" s="75" t="s">
        <v>551</v>
      </c>
      <c r="G136" s="75" t="s">
        <v>548</v>
      </c>
      <c r="H136" s="75" t="s">
        <v>548</v>
      </c>
      <c r="I136" s="75" t="s">
        <v>551</v>
      </c>
      <c r="J136" s="75" t="s">
        <v>551</v>
      </c>
      <c r="K136" s="75" t="s">
        <v>551</v>
      </c>
      <c r="L136" s="75" t="s">
        <v>551</v>
      </c>
      <c r="M136" s="75" t="s">
        <v>548</v>
      </c>
      <c r="N136" s="75" t="s">
        <v>628</v>
      </c>
      <c r="O136" s="75"/>
      <c r="P136" s="75"/>
      <c r="Q136" s="75" t="s">
        <v>551</v>
      </c>
      <c r="R136" s="75" t="s">
        <v>551</v>
      </c>
      <c r="S136" s="75" t="s">
        <v>551</v>
      </c>
      <c r="T136" s="75" t="s">
        <v>548</v>
      </c>
      <c r="U136" s="75" t="s">
        <v>551</v>
      </c>
      <c r="V136" s="75" t="s">
        <v>551</v>
      </c>
      <c r="W136" s="75" t="s">
        <v>551</v>
      </c>
    </row>
    <row r="137" spans="1:23" x14ac:dyDescent="0.3">
      <c r="A137" s="72" t="s">
        <v>28</v>
      </c>
      <c r="B137" s="118">
        <f>SUM(D137:T137)+4</f>
        <v>9</v>
      </c>
      <c r="C137" s="25">
        <f>B137</f>
        <v>9</v>
      </c>
      <c r="D137" s="75"/>
      <c r="E137" s="54"/>
      <c r="F137" s="75"/>
      <c r="G137" s="75">
        <v>1</v>
      </c>
      <c r="H137" s="75">
        <v>1</v>
      </c>
      <c r="I137" s="75"/>
      <c r="J137" s="75"/>
      <c r="K137" s="75"/>
      <c r="L137" s="75"/>
      <c r="M137" s="75">
        <v>1</v>
      </c>
      <c r="N137" s="75">
        <v>1</v>
      </c>
      <c r="O137" s="75"/>
      <c r="P137" s="75"/>
      <c r="Q137" s="75"/>
      <c r="R137" s="75"/>
      <c r="S137" s="75"/>
      <c r="T137" s="75">
        <v>1</v>
      </c>
      <c r="U137" s="75"/>
      <c r="V137" s="75"/>
      <c r="W137" s="75"/>
    </row>
    <row r="138" spans="1:23" x14ac:dyDescent="0.3">
      <c r="A138" s="72" t="s">
        <v>29</v>
      </c>
      <c r="B138" s="118">
        <f>SUM(D138:T138)+1</f>
        <v>10</v>
      </c>
      <c r="C138" s="25">
        <f t="shared" ref="C138:C143" si="20">B138</f>
        <v>10</v>
      </c>
      <c r="D138" s="75">
        <v>1</v>
      </c>
      <c r="E138" s="54"/>
      <c r="F138" s="75">
        <v>1</v>
      </c>
      <c r="G138" s="75"/>
      <c r="H138" s="75"/>
      <c r="I138" s="75">
        <v>1</v>
      </c>
      <c r="J138" s="75">
        <v>1</v>
      </c>
      <c r="K138" s="75">
        <v>1</v>
      </c>
      <c r="L138" s="75">
        <v>1</v>
      </c>
      <c r="M138" s="75"/>
      <c r="N138" s="75"/>
      <c r="O138" s="75"/>
      <c r="P138" s="75"/>
      <c r="Q138" s="75">
        <v>1</v>
      </c>
      <c r="R138" s="75">
        <v>1</v>
      </c>
      <c r="S138" s="75">
        <v>1</v>
      </c>
      <c r="T138" s="75"/>
      <c r="U138" s="75">
        <v>1</v>
      </c>
      <c r="V138" s="75">
        <v>1</v>
      </c>
      <c r="W138" s="75">
        <v>1</v>
      </c>
    </row>
    <row r="139" spans="1:23" x14ac:dyDescent="0.3">
      <c r="A139" s="72" t="s">
        <v>30</v>
      </c>
      <c r="B139" s="118">
        <f>B137+B138</f>
        <v>19</v>
      </c>
      <c r="C139" s="25">
        <f t="shared" si="20"/>
        <v>19</v>
      </c>
      <c r="D139" s="75"/>
      <c r="E139" s="54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</row>
    <row r="140" spans="1:23" x14ac:dyDescent="0.3">
      <c r="A140" s="72" t="s">
        <v>31</v>
      </c>
      <c r="B140" s="118">
        <f>SUM(D140:T140)+1</f>
        <v>3</v>
      </c>
      <c r="C140" s="25">
        <f t="shared" si="20"/>
        <v>3</v>
      </c>
      <c r="D140" s="75"/>
      <c r="E140" s="54"/>
      <c r="F140" s="75"/>
      <c r="G140" s="75"/>
      <c r="H140" s="75"/>
      <c r="I140" s="75"/>
      <c r="J140" s="75">
        <v>1</v>
      </c>
      <c r="K140" s="75"/>
      <c r="L140" s="75"/>
      <c r="M140" s="75"/>
      <c r="N140" s="75"/>
      <c r="O140" s="75"/>
      <c r="P140" s="75"/>
      <c r="Q140" s="75"/>
      <c r="R140" s="75"/>
      <c r="S140" s="75"/>
      <c r="T140" s="75">
        <v>1</v>
      </c>
      <c r="U140" s="75"/>
      <c r="V140" s="75"/>
      <c r="W140" s="75"/>
    </row>
    <row r="141" spans="1:23" x14ac:dyDescent="0.3">
      <c r="A141" s="80" t="s">
        <v>40</v>
      </c>
      <c r="B141" s="118"/>
      <c r="C141" s="27"/>
      <c r="D141" s="75"/>
      <c r="E141" s="54"/>
      <c r="F141" s="75"/>
      <c r="G141" s="75"/>
      <c r="H141" s="75"/>
      <c r="I141" s="75"/>
      <c r="J141" s="75"/>
      <c r="K141" s="75"/>
      <c r="L141" s="75">
        <v>1</v>
      </c>
      <c r="M141" s="75">
        <v>3</v>
      </c>
      <c r="N141" s="75">
        <v>1</v>
      </c>
      <c r="O141" s="75"/>
      <c r="P141" s="75"/>
      <c r="Q141" s="75"/>
      <c r="R141" s="75"/>
      <c r="S141" s="75"/>
      <c r="T141" s="75">
        <v>3</v>
      </c>
      <c r="U141" s="75">
        <v>1</v>
      </c>
      <c r="V141" s="75"/>
      <c r="W141" s="75"/>
    </row>
    <row r="142" spans="1:23" x14ac:dyDescent="0.3">
      <c r="A142" s="80" t="s">
        <v>85</v>
      </c>
      <c r="B142" s="118"/>
      <c r="C142" s="27"/>
      <c r="D142" s="75"/>
      <c r="E142" s="54"/>
      <c r="F142" s="75"/>
      <c r="G142" s="75"/>
      <c r="H142" s="75"/>
      <c r="I142" s="75"/>
      <c r="J142" s="75"/>
      <c r="K142" s="75"/>
      <c r="L142" s="75">
        <v>1</v>
      </c>
      <c r="M142" s="75">
        <v>4</v>
      </c>
      <c r="N142" s="75">
        <v>1</v>
      </c>
      <c r="O142" s="75"/>
      <c r="P142" s="75"/>
      <c r="Q142" s="75"/>
      <c r="R142" s="75"/>
      <c r="S142" s="75"/>
      <c r="T142" s="75">
        <v>4</v>
      </c>
      <c r="U142" s="75">
        <v>1</v>
      </c>
      <c r="V142" s="75"/>
      <c r="W142" s="75"/>
    </row>
    <row r="143" spans="1:23" ht="17" thickBot="1" x14ac:dyDescent="0.35">
      <c r="A143" s="76" t="s">
        <v>32</v>
      </c>
      <c r="B143" s="119">
        <f>SUM(D143:T143)+5</f>
        <v>31</v>
      </c>
      <c r="C143" s="26">
        <f t="shared" si="20"/>
        <v>31</v>
      </c>
      <c r="D143" s="78"/>
      <c r="E143" s="79"/>
      <c r="F143" s="78"/>
      <c r="G143" s="78"/>
      <c r="H143" s="78"/>
      <c r="I143" s="78"/>
      <c r="J143" s="78">
        <v>5</v>
      </c>
      <c r="K143" s="78"/>
      <c r="L143" s="78">
        <v>2</v>
      </c>
      <c r="M143" s="78">
        <v>6</v>
      </c>
      <c r="N143" s="78">
        <v>2</v>
      </c>
      <c r="O143" s="78"/>
      <c r="P143" s="78"/>
      <c r="Q143" s="78"/>
      <c r="R143" s="78"/>
      <c r="S143" s="78"/>
      <c r="T143" s="78">
        <v>11</v>
      </c>
      <c r="U143" s="78">
        <v>2</v>
      </c>
      <c r="V143" s="78"/>
      <c r="W143" s="78"/>
    </row>
    <row r="144" spans="1:23" ht="21.1" x14ac:dyDescent="0.35">
      <c r="A144" s="66" t="s">
        <v>186</v>
      </c>
      <c r="B144" s="118"/>
      <c r="C144" s="27"/>
      <c r="D144" s="75"/>
      <c r="E144" s="54"/>
      <c r="F144" s="75"/>
      <c r="G144" s="75" t="s">
        <v>551</v>
      </c>
      <c r="H144" s="75" t="s">
        <v>551</v>
      </c>
      <c r="I144" s="75"/>
      <c r="J144" s="75" t="s">
        <v>548</v>
      </c>
      <c r="K144" s="75" t="s">
        <v>548</v>
      </c>
      <c r="L144" s="75" t="s">
        <v>548</v>
      </c>
      <c r="M144" s="75" t="s">
        <v>551</v>
      </c>
      <c r="N144" s="75" t="s">
        <v>551</v>
      </c>
      <c r="O144" s="75" t="s">
        <v>548</v>
      </c>
      <c r="P144" s="75">
        <v>9</v>
      </c>
      <c r="Q144" s="75"/>
      <c r="R144" s="75" t="s">
        <v>548</v>
      </c>
      <c r="S144" s="75" t="s">
        <v>548</v>
      </c>
      <c r="T144" s="75" t="s">
        <v>551</v>
      </c>
      <c r="U144" s="75" t="s">
        <v>548</v>
      </c>
      <c r="V144" s="75" t="s">
        <v>548</v>
      </c>
      <c r="W144" s="75" t="s">
        <v>548</v>
      </c>
    </row>
    <row r="145" spans="1:23" x14ac:dyDescent="0.3">
      <c r="A145" s="72" t="s">
        <v>28</v>
      </c>
      <c r="B145" s="118">
        <f>SUM(D145:T145)+8</f>
        <v>15</v>
      </c>
      <c r="C145" s="25">
        <f>B145</f>
        <v>15</v>
      </c>
      <c r="D145" s="75"/>
      <c r="E145" s="54"/>
      <c r="F145" s="75"/>
      <c r="G145" s="75"/>
      <c r="H145" s="75"/>
      <c r="I145" s="75"/>
      <c r="J145" s="75">
        <v>1</v>
      </c>
      <c r="K145" s="75">
        <v>1</v>
      </c>
      <c r="L145" s="75">
        <v>1</v>
      </c>
      <c r="M145" s="75"/>
      <c r="N145" s="75"/>
      <c r="O145" s="75">
        <v>1</v>
      </c>
      <c r="P145" s="75">
        <v>1</v>
      </c>
      <c r="Q145" s="75"/>
      <c r="R145" s="75">
        <v>1</v>
      </c>
      <c r="S145" s="75">
        <v>1</v>
      </c>
      <c r="T145" s="75"/>
      <c r="U145" s="75">
        <v>1</v>
      </c>
      <c r="V145" s="75">
        <v>1</v>
      </c>
      <c r="W145" s="75">
        <v>1</v>
      </c>
    </row>
    <row r="146" spans="1:23" x14ac:dyDescent="0.3">
      <c r="A146" s="72" t="s">
        <v>29</v>
      </c>
      <c r="B146" s="118">
        <f>SUM(D146:T146)+6</f>
        <v>11</v>
      </c>
      <c r="C146" s="25">
        <f t="shared" ref="C146:C149" si="21">B146</f>
        <v>11</v>
      </c>
      <c r="D146" s="75"/>
      <c r="E146" s="54"/>
      <c r="F146" s="75"/>
      <c r="G146" s="75">
        <v>1</v>
      </c>
      <c r="H146" s="75">
        <v>1</v>
      </c>
      <c r="I146" s="75"/>
      <c r="J146" s="75"/>
      <c r="K146" s="75"/>
      <c r="L146" s="75"/>
      <c r="M146" s="75">
        <v>1</v>
      </c>
      <c r="N146" s="75">
        <v>1</v>
      </c>
      <c r="O146" s="75"/>
      <c r="P146" s="75"/>
      <c r="Q146" s="75"/>
      <c r="R146" s="75"/>
      <c r="S146" s="75"/>
      <c r="T146" s="75">
        <v>1</v>
      </c>
      <c r="U146" s="75"/>
      <c r="V146" s="75"/>
      <c r="W146" s="75"/>
    </row>
    <row r="147" spans="1:23" x14ac:dyDescent="0.3">
      <c r="A147" s="72" t="s">
        <v>30</v>
      </c>
      <c r="B147" s="118">
        <f>B145+B146</f>
        <v>26</v>
      </c>
      <c r="C147" s="25">
        <f t="shared" si="21"/>
        <v>26</v>
      </c>
      <c r="D147" s="75"/>
      <c r="E147" s="54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</row>
    <row r="148" spans="1:23" x14ac:dyDescent="0.3">
      <c r="A148" s="72" t="s">
        <v>31</v>
      </c>
      <c r="B148" s="118">
        <f>SUM(D148:T148)+1</f>
        <v>5</v>
      </c>
      <c r="C148" s="25">
        <f t="shared" si="21"/>
        <v>5</v>
      </c>
      <c r="D148" s="75"/>
      <c r="E148" s="54"/>
      <c r="F148" s="75"/>
      <c r="G148" s="75"/>
      <c r="H148" s="75"/>
      <c r="I148" s="75"/>
      <c r="J148" s="75">
        <v>1</v>
      </c>
      <c r="K148" s="75"/>
      <c r="L148" s="75"/>
      <c r="M148" s="75"/>
      <c r="N148" s="75"/>
      <c r="O148" s="75">
        <v>1</v>
      </c>
      <c r="P148" s="75">
        <v>1</v>
      </c>
      <c r="Q148" s="75"/>
      <c r="R148" s="75"/>
      <c r="S148" s="75">
        <v>1</v>
      </c>
      <c r="T148" s="75"/>
      <c r="U148" s="75"/>
      <c r="V148" s="75">
        <v>1</v>
      </c>
      <c r="W148" s="75"/>
    </row>
    <row r="149" spans="1:23" ht="17" thickBot="1" x14ac:dyDescent="0.35">
      <c r="A149" s="76" t="s">
        <v>32</v>
      </c>
      <c r="B149" s="119">
        <f>SUM(D149:T149)+5</f>
        <v>25</v>
      </c>
      <c r="C149" s="26">
        <f t="shared" si="21"/>
        <v>25</v>
      </c>
      <c r="D149" s="78"/>
      <c r="E149" s="79"/>
      <c r="F149" s="78"/>
      <c r="G149" s="78"/>
      <c r="H149" s="78"/>
      <c r="I149" s="78"/>
      <c r="J149" s="78">
        <v>5</v>
      </c>
      <c r="K149" s="78"/>
      <c r="L149" s="78"/>
      <c r="M149" s="78"/>
      <c r="N149" s="78"/>
      <c r="O149" s="78">
        <v>5</v>
      </c>
      <c r="P149" s="78">
        <v>5</v>
      </c>
      <c r="Q149" s="78"/>
      <c r="R149" s="78"/>
      <c r="S149" s="78">
        <v>5</v>
      </c>
      <c r="T149" s="78"/>
      <c r="U149" s="78"/>
      <c r="V149" s="78">
        <v>5</v>
      </c>
      <c r="W149" s="78"/>
    </row>
    <row r="150" spans="1:23" ht="21.1" x14ac:dyDescent="0.35">
      <c r="A150" s="66" t="s">
        <v>187</v>
      </c>
      <c r="B150" s="118"/>
      <c r="C150" s="27"/>
      <c r="D150" s="75" t="s">
        <v>548</v>
      </c>
      <c r="E150" s="54"/>
      <c r="F150" s="75" t="s">
        <v>548</v>
      </c>
      <c r="G150" s="75"/>
      <c r="H150" s="75"/>
      <c r="I150" s="75">
        <v>9</v>
      </c>
      <c r="J150" s="75"/>
      <c r="K150" s="75"/>
      <c r="L150" s="75"/>
      <c r="M150" s="75"/>
      <c r="N150" s="219" t="s">
        <v>704</v>
      </c>
      <c r="O150" s="75"/>
      <c r="P150" s="75"/>
      <c r="Q150" s="75" t="s">
        <v>548</v>
      </c>
      <c r="R150" s="75"/>
      <c r="S150" s="75"/>
      <c r="T150" s="75"/>
      <c r="U150" s="75"/>
      <c r="V150" s="75"/>
      <c r="W150" s="75"/>
    </row>
    <row r="151" spans="1:23" x14ac:dyDescent="0.3">
      <c r="A151" s="72" t="s">
        <v>28</v>
      </c>
      <c r="B151" s="118">
        <f>SUM(D151:T151)+52</f>
        <v>57</v>
      </c>
      <c r="C151" s="25">
        <f>B151</f>
        <v>57</v>
      </c>
      <c r="D151" s="75">
        <v>1</v>
      </c>
      <c r="E151" s="54"/>
      <c r="F151" s="75">
        <v>1</v>
      </c>
      <c r="G151" s="75"/>
      <c r="H151" s="75"/>
      <c r="I151" s="75">
        <v>1</v>
      </c>
      <c r="J151" s="75"/>
      <c r="K151" s="75"/>
      <c r="L151" s="75"/>
      <c r="M151" s="75"/>
      <c r="N151" s="75">
        <v>1</v>
      </c>
      <c r="O151" s="75"/>
      <c r="P151" s="75"/>
      <c r="Q151" s="75">
        <v>1</v>
      </c>
      <c r="R151" s="75"/>
      <c r="S151" s="75"/>
      <c r="T151" s="75"/>
      <c r="U151" s="75"/>
      <c r="V151" s="75"/>
      <c r="W151" s="75"/>
    </row>
    <row r="152" spans="1:23" x14ac:dyDescent="0.3">
      <c r="A152" s="72" t="s">
        <v>29</v>
      </c>
      <c r="B152" s="118">
        <f>SUM(D152:T152)+2</f>
        <v>2</v>
      </c>
      <c r="C152" s="25">
        <f t="shared" ref="C152:C154" si="22">B152</f>
        <v>2</v>
      </c>
      <c r="D152" s="75"/>
      <c r="E152" s="54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</row>
    <row r="153" spans="1:23" x14ac:dyDescent="0.3">
      <c r="A153" s="72" t="s">
        <v>30</v>
      </c>
      <c r="B153" s="118">
        <f>B151+B152</f>
        <v>59</v>
      </c>
      <c r="C153" s="25">
        <f t="shared" si="22"/>
        <v>59</v>
      </c>
      <c r="D153" s="75"/>
      <c r="E153" s="54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</row>
    <row r="154" spans="1:23" x14ac:dyDescent="0.3">
      <c r="A154" s="72" t="s">
        <v>31</v>
      </c>
      <c r="B154" s="118">
        <f>SUM(D154:T154)+18</f>
        <v>18</v>
      </c>
      <c r="C154" s="25">
        <f t="shared" si="22"/>
        <v>18</v>
      </c>
      <c r="D154" s="75"/>
      <c r="E154" s="54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</row>
    <row r="155" spans="1:23" x14ac:dyDescent="0.3">
      <c r="A155" s="80" t="s">
        <v>40</v>
      </c>
      <c r="B155" s="118"/>
      <c r="C155" s="27"/>
      <c r="D155" s="75">
        <v>1</v>
      </c>
      <c r="E155" s="54"/>
      <c r="F155" s="75"/>
      <c r="G155" s="75"/>
      <c r="H155" s="75"/>
      <c r="I155" s="75">
        <v>1</v>
      </c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</row>
    <row r="156" spans="1:23" x14ac:dyDescent="0.3">
      <c r="A156" s="80" t="s">
        <v>85</v>
      </c>
      <c r="B156" s="118"/>
      <c r="C156" s="27"/>
      <c r="D156" s="75">
        <v>3</v>
      </c>
      <c r="E156" s="54"/>
      <c r="F156" s="75"/>
      <c r="G156" s="75"/>
      <c r="H156" s="75"/>
      <c r="I156" s="75">
        <v>1</v>
      </c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</row>
    <row r="157" spans="1:23" ht="17" thickBot="1" x14ac:dyDescent="0.35">
      <c r="A157" s="76" t="s">
        <v>32</v>
      </c>
      <c r="B157" s="119">
        <f>SUM(D157:T157)+120</f>
        <v>124</v>
      </c>
      <c r="C157" s="26">
        <f>B157</f>
        <v>124</v>
      </c>
      <c r="D157" s="78">
        <v>2</v>
      </c>
      <c r="E157" s="79"/>
      <c r="F157" s="78"/>
      <c r="G157" s="78"/>
      <c r="H157" s="78"/>
      <c r="I157" s="78">
        <v>2</v>
      </c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</row>
    <row r="158" spans="1:23" ht="21.1" x14ac:dyDescent="0.35">
      <c r="A158" s="48" t="s">
        <v>188</v>
      </c>
      <c r="B158" s="118"/>
      <c r="C158" s="27"/>
      <c r="D158" s="75"/>
      <c r="E158" s="54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</row>
    <row r="159" spans="1:23" x14ac:dyDescent="0.3">
      <c r="A159" s="80" t="s">
        <v>28</v>
      </c>
      <c r="B159" s="118">
        <f>SUM(D159:T159)+7</f>
        <v>7</v>
      </c>
      <c r="C159" s="25">
        <f>B159+37</f>
        <v>44</v>
      </c>
      <c r="D159" s="75"/>
      <c r="E159" s="54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</row>
    <row r="160" spans="1:23" x14ac:dyDescent="0.3">
      <c r="A160" s="80" t="s">
        <v>29</v>
      </c>
      <c r="B160" s="118">
        <f>SUM(D160:T160)+34</f>
        <v>34</v>
      </c>
      <c r="C160" s="25">
        <f>B160+6</f>
        <v>40</v>
      </c>
      <c r="D160" s="75"/>
      <c r="E160" s="54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</row>
    <row r="161" spans="1:23" x14ac:dyDescent="0.3">
      <c r="A161" s="80" t="s">
        <v>30</v>
      </c>
      <c r="B161" s="118">
        <f>B159+B160</f>
        <v>41</v>
      </c>
      <c r="C161" s="25">
        <f>C159+C160</f>
        <v>84</v>
      </c>
      <c r="D161" s="75"/>
      <c r="E161" s="54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</row>
    <row r="162" spans="1:23" x14ac:dyDescent="0.3">
      <c r="A162" s="80" t="s">
        <v>31</v>
      </c>
      <c r="B162" s="118">
        <f>SUM(D162:T162)+1</f>
        <v>1</v>
      </c>
      <c r="C162" s="25">
        <f>B162+2</f>
        <v>3</v>
      </c>
      <c r="D162" s="75"/>
      <c r="E162" s="54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</row>
    <row r="163" spans="1:23" ht="17" thickBot="1" x14ac:dyDescent="0.35">
      <c r="A163" s="82" t="s">
        <v>32</v>
      </c>
      <c r="B163" s="119">
        <f>SUM(D163:T163)+5</f>
        <v>5</v>
      </c>
      <c r="C163" s="26">
        <f>B163+21</f>
        <v>26</v>
      </c>
      <c r="D163" s="78"/>
      <c r="E163" s="79"/>
      <c r="F163" s="78"/>
      <c r="G163" s="78"/>
      <c r="H163" s="78"/>
      <c r="I163" s="78"/>
      <c r="J163" s="78"/>
      <c r="K163" s="78"/>
      <c r="L163" s="78"/>
      <c r="M163" s="78"/>
      <c r="N163" s="78"/>
      <c r="O163" s="75"/>
      <c r="P163" s="75"/>
      <c r="Q163" s="75"/>
      <c r="R163" s="75"/>
      <c r="S163" s="75"/>
      <c r="T163" s="75"/>
      <c r="U163" s="75"/>
      <c r="V163" s="75"/>
      <c r="W163" s="75"/>
    </row>
    <row r="164" spans="1:23" ht="21.1" x14ac:dyDescent="0.35">
      <c r="A164" s="66" t="s">
        <v>189</v>
      </c>
      <c r="B164" s="118"/>
      <c r="C164" s="27"/>
      <c r="D164" s="75"/>
      <c r="E164" s="54"/>
      <c r="F164" s="75"/>
      <c r="G164" s="75"/>
      <c r="H164" s="75"/>
      <c r="I164" s="75"/>
      <c r="J164" s="75"/>
      <c r="K164" s="75"/>
      <c r="L164" s="75"/>
      <c r="M164" s="75"/>
      <c r="N164" s="75"/>
      <c r="O164" s="83"/>
      <c r="P164" s="83" t="s">
        <v>541</v>
      </c>
      <c r="Q164" s="83" t="s">
        <v>551</v>
      </c>
      <c r="R164" s="83"/>
      <c r="S164" s="83" t="s">
        <v>551</v>
      </c>
      <c r="T164" s="83" t="s">
        <v>541</v>
      </c>
      <c r="U164" s="83" t="s">
        <v>551</v>
      </c>
      <c r="V164" s="83" t="s">
        <v>551</v>
      </c>
      <c r="W164" s="83" t="s">
        <v>551</v>
      </c>
    </row>
    <row r="165" spans="1:23" x14ac:dyDescent="0.3">
      <c r="A165" s="72" t="s">
        <v>28</v>
      </c>
      <c r="B165" s="118">
        <f>SUM(D165:T165)+33</f>
        <v>35</v>
      </c>
      <c r="C165" s="25">
        <f>B165</f>
        <v>35</v>
      </c>
      <c r="D165" s="75"/>
      <c r="E165" s="54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>
        <v>1</v>
      </c>
      <c r="Q165" s="75"/>
      <c r="R165" s="75"/>
      <c r="S165" s="75"/>
      <c r="T165" s="75">
        <v>1</v>
      </c>
      <c r="U165" s="75"/>
      <c r="V165" s="75"/>
      <c r="W165" s="75"/>
    </row>
    <row r="166" spans="1:23" x14ac:dyDescent="0.3">
      <c r="A166" s="72" t="s">
        <v>29</v>
      </c>
      <c r="B166" s="118">
        <f>SUM(D166:T166)+23</f>
        <v>25</v>
      </c>
      <c r="C166" s="25">
        <f t="shared" ref="C166:C169" si="23">B166</f>
        <v>25</v>
      </c>
      <c r="D166" s="75"/>
      <c r="E166" s="54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>
        <v>1</v>
      </c>
      <c r="R166" s="75"/>
      <c r="S166" s="75">
        <v>1</v>
      </c>
      <c r="T166" s="75"/>
      <c r="U166" s="75">
        <v>1</v>
      </c>
      <c r="V166" s="75">
        <v>1</v>
      </c>
      <c r="W166" s="75">
        <v>1</v>
      </c>
    </row>
    <row r="167" spans="1:23" x14ac:dyDescent="0.3">
      <c r="A167" s="72" t="s">
        <v>30</v>
      </c>
      <c r="B167" s="118">
        <f>B165+B166</f>
        <v>60</v>
      </c>
      <c r="C167" s="25">
        <f t="shared" si="23"/>
        <v>60</v>
      </c>
      <c r="D167" s="75"/>
      <c r="E167" s="54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</row>
    <row r="168" spans="1:23" x14ac:dyDescent="0.3">
      <c r="A168" s="72" t="s">
        <v>31</v>
      </c>
      <c r="B168" s="118">
        <f>SUM(D168:T168)+1</f>
        <v>1</v>
      </c>
      <c r="C168" s="25">
        <f t="shared" si="23"/>
        <v>1</v>
      </c>
      <c r="D168" s="75"/>
      <c r="E168" s="54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>
        <v>1</v>
      </c>
      <c r="W168" s="75"/>
    </row>
    <row r="169" spans="1:23" ht="17" thickBot="1" x14ac:dyDescent="0.35">
      <c r="A169" s="76" t="s">
        <v>32</v>
      </c>
      <c r="B169" s="119">
        <f>SUM(D169:T169)+5</f>
        <v>5</v>
      </c>
      <c r="C169" s="26">
        <f t="shared" si="23"/>
        <v>5</v>
      </c>
      <c r="D169" s="78"/>
      <c r="E169" s="79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>
        <v>7</v>
      </c>
      <c r="W169" s="78"/>
    </row>
    <row r="170" spans="1:23" ht="21.1" x14ac:dyDescent="0.35">
      <c r="A170" s="48" t="s">
        <v>190</v>
      </c>
      <c r="B170" s="118"/>
      <c r="C170" s="27"/>
      <c r="D170" s="75" t="s">
        <v>551</v>
      </c>
      <c r="E170" s="54"/>
      <c r="F170" s="75" t="s">
        <v>551</v>
      </c>
      <c r="G170" s="75" t="s">
        <v>551</v>
      </c>
      <c r="H170" s="75" t="s">
        <v>551</v>
      </c>
      <c r="I170" s="75"/>
      <c r="J170" s="75"/>
      <c r="K170" s="75"/>
      <c r="L170" s="75"/>
      <c r="M170" s="75"/>
      <c r="N170" s="75"/>
      <c r="O170" s="75"/>
      <c r="P170" s="75" t="s">
        <v>551</v>
      </c>
      <c r="Q170" s="75" t="s">
        <v>551</v>
      </c>
      <c r="R170" s="75"/>
      <c r="S170" s="75" t="s">
        <v>551</v>
      </c>
      <c r="T170" s="75" t="s">
        <v>543</v>
      </c>
      <c r="U170" s="75" t="s">
        <v>551</v>
      </c>
      <c r="V170" s="75" t="s">
        <v>551</v>
      </c>
      <c r="W170" s="75" t="s">
        <v>551</v>
      </c>
    </row>
    <row r="171" spans="1:23" x14ac:dyDescent="0.3">
      <c r="A171" s="80" t="s">
        <v>28</v>
      </c>
      <c r="B171" s="118">
        <f>SUM(D171:T171)+9</f>
        <v>10</v>
      </c>
      <c r="C171" s="25">
        <f>B171</f>
        <v>10</v>
      </c>
      <c r="D171" s="75"/>
      <c r="E171" s="54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>
        <v>1</v>
      </c>
      <c r="U171" s="75"/>
      <c r="V171" s="75"/>
      <c r="W171" s="75"/>
    </row>
    <row r="172" spans="1:23" x14ac:dyDescent="0.3">
      <c r="A172" s="80" t="s">
        <v>29</v>
      </c>
      <c r="B172" s="118">
        <f>SUM(D172:T172)+26</f>
        <v>33</v>
      </c>
      <c r="C172" s="25">
        <f t="shared" ref="C172:C175" si="24">B172</f>
        <v>33</v>
      </c>
      <c r="D172" s="75">
        <v>1</v>
      </c>
      <c r="E172" s="54"/>
      <c r="F172" s="75">
        <v>1</v>
      </c>
      <c r="G172" s="75">
        <v>1</v>
      </c>
      <c r="H172" s="75">
        <v>1</v>
      </c>
      <c r="I172" s="75"/>
      <c r="J172" s="75"/>
      <c r="K172" s="75"/>
      <c r="L172" s="75"/>
      <c r="M172" s="75"/>
      <c r="N172" s="75"/>
      <c r="O172" s="75"/>
      <c r="P172" s="75">
        <v>1</v>
      </c>
      <c r="Q172" s="75">
        <v>1</v>
      </c>
      <c r="R172" s="75"/>
      <c r="S172" s="75">
        <v>1</v>
      </c>
      <c r="T172" s="75"/>
      <c r="U172" s="75">
        <v>1</v>
      </c>
      <c r="V172" s="75">
        <v>1</v>
      </c>
      <c r="W172" s="75">
        <v>1</v>
      </c>
    </row>
    <row r="173" spans="1:23" x14ac:dyDescent="0.3">
      <c r="A173" s="80" t="s">
        <v>30</v>
      </c>
      <c r="B173" s="118">
        <f>B171+B172</f>
        <v>43</v>
      </c>
      <c r="C173" s="25">
        <f t="shared" si="24"/>
        <v>43</v>
      </c>
      <c r="D173" s="75"/>
      <c r="E173" s="54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</row>
    <row r="174" spans="1:23" x14ac:dyDescent="0.3">
      <c r="A174" s="80" t="s">
        <v>31</v>
      </c>
      <c r="B174" s="118">
        <f>SUM(D174:T174)+3</f>
        <v>3</v>
      </c>
      <c r="C174" s="25">
        <f t="shared" si="24"/>
        <v>3</v>
      </c>
      <c r="D174" s="75"/>
      <c r="E174" s="54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</row>
    <row r="175" spans="1:23" ht="17" thickBot="1" x14ac:dyDescent="0.35">
      <c r="A175" s="82" t="s">
        <v>32</v>
      </c>
      <c r="B175" s="119">
        <f>SUM(D175:T175)+15</f>
        <v>15</v>
      </c>
      <c r="C175" s="26">
        <f t="shared" si="24"/>
        <v>15</v>
      </c>
      <c r="D175" s="78"/>
      <c r="E175" s="79"/>
      <c r="F175" s="78"/>
      <c r="G175" s="78"/>
      <c r="H175" s="78"/>
      <c r="I175" s="78"/>
      <c r="J175" s="78"/>
      <c r="K175" s="78"/>
      <c r="L175" s="78"/>
      <c r="M175" s="78"/>
      <c r="N175" s="78"/>
      <c r="O175" s="75"/>
      <c r="P175" s="75"/>
      <c r="Q175" s="75"/>
      <c r="R175" s="75"/>
      <c r="S175" s="75"/>
      <c r="T175" s="75"/>
      <c r="U175" s="75"/>
      <c r="V175" s="75"/>
      <c r="W175" s="75"/>
    </row>
    <row r="176" spans="1:23" ht="21.1" x14ac:dyDescent="0.35">
      <c r="A176" s="48" t="s">
        <v>191</v>
      </c>
      <c r="B176" s="118"/>
      <c r="C176" s="27"/>
      <c r="D176" s="75" t="s">
        <v>542</v>
      </c>
      <c r="E176" s="54"/>
      <c r="F176" s="75" t="s">
        <v>542</v>
      </c>
      <c r="G176" s="75" t="s">
        <v>551</v>
      </c>
      <c r="H176" s="75" t="s">
        <v>551</v>
      </c>
      <c r="I176" s="75" t="s">
        <v>551</v>
      </c>
      <c r="J176" s="75" t="s">
        <v>542</v>
      </c>
      <c r="K176" s="75" t="s">
        <v>551</v>
      </c>
      <c r="L176" s="75" t="s">
        <v>551</v>
      </c>
      <c r="M176" s="75" t="s">
        <v>542</v>
      </c>
      <c r="N176" s="75" t="s">
        <v>551</v>
      </c>
      <c r="O176" s="83" t="s">
        <v>551</v>
      </c>
      <c r="P176" s="83" t="s">
        <v>551</v>
      </c>
      <c r="Q176" s="83" t="s">
        <v>551</v>
      </c>
      <c r="R176" s="83" t="s">
        <v>551</v>
      </c>
      <c r="S176" s="83"/>
      <c r="T176" s="83"/>
      <c r="U176" s="83" t="s">
        <v>551</v>
      </c>
      <c r="V176" s="83" t="s">
        <v>551</v>
      </c>
      <c r="W176" s="83" t="s">
        <v>551</v>
      </c>
    </row>
    <row r="177" spans="1:23" x14ac:dyDescent="0.3">
      <c r="A177" s="80" t="s">
        <v>28</v>
      </c>
      <c r="B177" s="118">
        <f>SUM(D177:T177)+1</f>
        <v>5</v>
      </c>
      <c r="C177" s="25">
        <f>B177+18</f>
        <v>23</v>
      </c>
      <c r="D177" s="75">
        <v>1</v>
      </c>
      <c r="E177" s="54"/>
      <c r="F177" s="75">
        <v>1</v>
      </c>
      <c r="G177" s="75"/>
      <c r="H177" s="75"/>
      <c r="I177" s="75"/>
      <c r="J177" s="75">
        <v>1</v>
      </c>
      <c r="K177" s="75"/>
      <c r="L177" s="75"/>
      <c r="M177" s="75">
        <v>1</v>
      </c>
      <c r="N177" s="75"/>
      <c r="O177" s="75"/>
      <c r="P177" s="75"/>
      <c r="Q177" s="75"/>
      <c r="R177" s="75"/>
      <c r="S177" s="75"/>
      <c r="T177" s="75"/>
      <c r="U177" s="75"/>
      <c r="V177" s="75"/>
      <c r="W177" s="75"/>
    </row>
    <row r="178" spans="1:23" x14ac:dyDescent="0.3">
      <c r="A178" s="80" t="s">
        <v>29</v>
      </c>
      <c r="B178" s="118">
        <f>SUM(D178:T178)+13</f>
        <v>23</v>
      </c>
      <c r="C178" s="25">
        <f>B178+15</f>
        <v>38</v>
      </c>
      <c r="D178" s="75"/>
      <c r="E178" s="54"/>
      <c r="F178" s="75"/>
      <c r="G178" s="75">
        <v>1</v>
      </c>
      <c r="H178" s="75">
        <v>1</v>
      </c>
      <c r="I178" s="75">
        <v>1</v>
      </c>
      <c r="J178" s="75"/>
      <c r="K178" s="75">
        <v>1</v>
      </c>
      <c r="L178" s="75">
        <v>1</v>
      </c>
      <c r="M178" s="75"/>
      <c r="N178" s="75">
        <v>1</v>
      </c>
      <c r="O178" s="75">
        <v>1</v>
      </c>
      <c r="P178" s="75">
        <v>1</v>
      </c>
      <c r="Q178" s="75">
        <v>1</v>
      </c>
      <c r="R178" s="75">
        <v>1</v>
      </c>
      <c r="S178" s="75"/>
      <c r="T178" s="75"/>
      <c r="U178" s="75">
        <v>1</v>
      </c>
      <c r="V178" s="75">
        <v>1</v>
      </c>
      <c r="W178" s="75">
        <v>1</v>
      </c>
    </row>
    <row r="179" spans="1:23" x14ac:dyDescent="0.3">
      <c r="A179" s="80" t="s">
        <v>30</v>
      </c>
      <c r="B179" s="118">
        <f>B177+B178</f>
        <v>28</v>
      </c>
      <c r="C179" s="25">
        <f>C177+C178</f>
        <v>61</v>
      </c>
      <c r="D179" s="75"/>
      <c r="E179" s="54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</row>
    <row r="180" spans="1:23" x14ac:dyDescent="0.3">
      <c r="A180" s="80" t="s">
        <v>31</v>
      </c>
      <c r="B180" s="118">
        <f>SUM(D180:T180)+1</f>
        <v>1</v>
      </c>
      <c r="C180" s="25">
        <f>B180+6</f>
        <v>7</v>
      </c>
      <c r="D180" s="75"/>
      <c r="E180" s="54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</row>
    <row r="181" spans="1:23" ht="17" thickBot="1" x14ac:dyDescent="0.35">
      <c r="A181" s="82" t="s">
        <v>32</v>
      </c>
      <c r="B181" s="119">
        <f>SUM(D181:T181)+5</f>
        <v>5</v>
      </c>
      <c r="C181" s="26">
        <f>B181+30</f>
        <v>35</v>
      </c>
      <c r="D181" s="78"/>
      <c r="E181" s="79"/>
      <c r="F181" s="78"/>
      <c r="G181" s="78"/>
      <c r="H181" s="78"/>
      <c r="I181" s="78"/>
      <c r="J181" s="78"/>
      <c r="K181" s="78"/>
      <c r="L181" s="78"/>
      <c r="M181" s="78"/>
      <c r="N181" s="78"/>
      <c r="O181" s="75"/>
      <c r="P181" s="75"/>
      <c r="Q181" s="75"/>
      <c r="R181" s="75"/>
      <c r="S181" s="75"/>
      <c r="T181" s="75"/>
      <c r="U181" s="75"/>
      <c r="V181" s="75"/>
      <c r="W181" s="75"/>
    </row>
    <row r="182" spans="1:23" ht="21.1" x14ac:dyDescent="0.35">
      <c r="A182" s="48" t="s">
        <v>192</v>
      </c>
      <c r="B182" s="118"/>
      <c r="C182" s="27"/>
      <c r="D182" s="99" t="s">
        <v>541</v>
      </c>
      <c r="E182" s="54"/>
      <c r="F182" s="75" t="s">
        <v>541</v>
      </c>
      <c r="G182" s="75"/>
      <c r="H182" s="75" t="s">
        <v>541</v>
      </c>
      <c r="I182" s="75" t="s">
        <v>541</v>
      </c>
      <c r="J182" s="75" t="s">
        <v>551</v>
      </c>
      <c r="K182" s="75" t="s">
        <v>595</v>
      </c>
      <c r="L182" s="75" t="s">
        <v>551</v>
      </c>
      <c r="M182" s="75" t="s">
        <v>541</v>
      </c>
      <c r="N182" s="75" t="s">
        <v>541</v>
      </c>
      <c r="O182" s="83" t="s">
        <v>541</v>
      </c>
      <c r="P182" s="83"/>
      <c r="Q182" s="83"/>
      <c r="R182" s="83" t="s">
        <v>541</v>
      </c>
      <c r="S182" s="83" t="s">
        <v>541</v>
      </c>
      <c r="T182" s="83"/>
      <c r="U182" s="83" t="s">
        <v>541</v>
      </c>
      <c r="V182" s="83" t="s">
        <v>541</v>
      </c>
      <c r="W182" s="83" t="s">
        <v>541</v>
      </c>
    </row>
    <row r="183" spans="1:23" x14ac:dyDescent="0.3">
      <c r="A183" s="80" t="s">
        <v>28</v>
      </c>
      <c r="B183" s="118">
        <f>SUM(D183:T183)+7</f>
        <v>16</v>
      </c>
      <c r="C183" s="25">
        <f>B183</f>
        <v>16</v>
      </c>
      <c r="D183" s="75">
        <v>1</v>
      </c>
      <c r="E183" s="54"/>
      <c r="F183" s="75">
        <v>1</v>
      </c>
      <c r="G183" s="75"/>
      <c r="H183" s="75">
        <v>1</v>
      </c>
      <c r="I183" s="75">
        <v>1</v>
      </c>
      <c r="J183" s="75"/>
      <c r="K183" s="75"/>
      <c r="L183" s="75"/>
      <c r="M183" s="75">
        <v>1</v>
      </c>
      <c r="N183" s="75">
        <v>1</v>
      </c>
      <c r="O183" s="75">
        <v>1</v>
      </c>
      <c r="P183" s="75"/>
      <c r="Q183" s="75"/>
      <c r="R183" s="75">
        <v>1</v>
      </c>
      <c r="S183" s="75">
        <v>1</v>
      </c>
      <c r="T183" s="75"/>
      <c r="U183" s="75">
        <v>1</v>
      </c>
      <c r="V183" s="75">
        <v>1</v>
      </c>
      <c r="W183" s="75">
        <v>1</v>
      </c>
    </row>
    <row r="184" spans="1:23" x14ac:dyDescent="0.3">
      <c r="A184" s="80" t="s">
        <v>29</v>
      </c>
      <c r="B184" s="118">
        <f>SUM(D184:T184)+6</f>
        <v>9</v>
      </c>
      <c r="C184" s="25">
        <f t="shared" ref="C184:C187" si="25">B184</f>
        <v>9</v>
      </c>
      <c r="D184" s="75"/>
      <c r="E184" s="54"/>
      <c r="F184" s="75"/>
      <c r="G184" s="75"/>
      <c r="H184" s="75"/>
      <c r="I184" s="75"/>
      <c r="J184" s="75">
        <v>1</v>
      </c>
      <c r="K184" s="75">
        <v>1</v>
      </c>
      <c r="L184" s="75">
        <v>1</v>
      </c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</row>
    <row r="185" spans="1:23" x14ac:dyDescent="0.3">
      <c r="A185" s="80" t="s">
        <v>30</v>
      </c>
      <c r="B185" s="118">
        <f>B183+B184</f>
        <v>25</v>
      </c>
      <c r="C185" s="25">
        <f t="shared" si="25"/>
        <v>25</v>
      </c>
      <c r="D185" s="75"/>
      <c r="E185" s="54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</row>
    <row r="186" spans="1:23" x14ac:dyDescent="0.3">
      <c r="A186" s="80" t="s">
        <v>31</v>
      </c>
      <c r="B186" s="118">
        <f>SUM(D186:T186)+3</f>
        <v>3</v>
      </c>
      <c r="C186" s="25">
        <f t="shared" si="25"/>
        <v>3</v>
      </c>
      <c r="D186" s="75"/>
      <c r="E186" s="54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</row>
    <row r="187" spans="1:23" ht="17" thickBot="1" x14ac:dyDescent="0.35">
      <c r="A187" s="82" t="s">
        <v>32</v>
      </c>
      <c r="B187" s="119">
        <f>SUM(D187:T187)+17</f>
        <v>17</v>
      </c>
      <c r="C187" s="26">
        <f t="shared" si="25"/>
        <v>17</v>
      </c>
      <c r="D187" s="78"/>
      <c r="E187" s="79"/>
      <c r="F187" s="78"/>
      <c r="G187" s="78"/>
      <c r="H187" s="78"/>
      <c r="I187" s="78"/>
      <c r="J187" s="78"/>
      <c r="K187" s="78"/>
      <c r="L187" s="78"/>
      <c r="M187" s="78"/>
      <c r="N187" s="78"/>
      <c r="O187" s="75"/>
      <c r="P187" s="75"/>
      <c r="Q187" s="75"/>
      <c r="R187" s="75"/>
      <c r="S187" s="75"/>
      <c r="T187" s="75"/>
      <c r="U187" s="75"/>
      <c r="V187" s="75"/>
      <c r="W187" s="75"/>
    </row>
    <row r="188" spans="1:23" ht="21.1" x14ac:dyDescent="0.35">
      <c r="A188" s="48" t="s">
        <v>193</v>
      </c>
      <c r="B188" s="118"/>
      <c r="C188" s="27"/>
      <c r="D188" s="75"/>
      <c r="E188" s="54"/>
      <c r="F188" s="75"/>
      <c r="G188" s="75"/>
      <c r="H188" s="75"/>
      <c r="I188" s="75"/>
      <c r="J188" s="75"/>
      <c r="K188" s="75"/>
      <c r="L188" s="75"/>
      <c r="M188" s="75"/>
      <c r="N188" s="75"/>
      <c r="O188" s="83"/>
      <c r="P188" s="83"/>
      <c r="Q188" s="83"/>
      <c r="R188" s="83"/>
      <c r="S188" s="83"/>
      <c r="T188" s="83"/>
      <c r="U188" s="83"/>
      <c r="V188" s="83"/>
      <c r="W188" s="83"/>
    </row>
    <row r="189" spans="1:23" x14ac:dyDescent="0.3">
      <c r="A189" s="80" t="s">
        <v>28</v>
      </c>
      <c r="B189" s="118">
        <f>SUM(D189:T189)+12</f>
        <v>12</v>
      </c>
      <c r="C189" s="25">
        <f>B189+24</f>
        <v>36</v>
      </c>
      <c r="D189" s="75"/>
      <c r="E189" s="54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</row>
    <row r="190" spans="1:23" x14ac:dyDescent="0.3">
      <c r="A190" s="80" t="s">
        <v>29</v>
      </c>
      <c r="B190" s="118">
        <f>SUM(D190:T190)+1</f>
        <v>1</v>
      </c>
      <c r="C190" s="25">
        <f>B190+1</f>
        <v>2</v>
      </c>
      <c r="D190" s="75"/>
      <c r="E190" s="54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</row>
    <row r="191" spans="1:23" x14ac:dyDescent="0.3">
      <c r="A191" s="80" t="s">
        <v>30</v>
      </c>
      <c r="B191" s="118">
        <f>B189+B190</f>
        <v>13</v>
      </c>
      <c r="C191" s="25">
        <f>C189+C190</f>
        <v>38</v>
      </c>
      <c r="D191" s="75"/>
      <c r="E191" s="54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</row>
    <row r="192" spans="1:23" x14ac:dyDescent="0.3">
      <c r="A192" s="80" t="s">
        <v>31</v>
      </c>
      <c r="B192" s="118">
        <f>SUM(D192:T192)</f>
        <v>0</v>
      </c>
      <c r="C192" s="25">
        <f>B192</f>
        <v>0</v>
      </c>
      <c r="D192" s="75"/>
      <c r="E192" s="54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</row>
    <row r="193" spans="1:23" ht="17" thickBot="1" x14ac:dyDescent="0.35">
      <c r="A193" s="82" t="s">
        <v>32</v>
      </c>
      <c r="B193" s="119">
        <f>SUM(D193:T193)</f>
        <v>0</v>
      </c>
      <c r="C193" s="26">
        <f>B193</f>
        <v>0</v>
      </c>
      <c r="D193" s="78"/>
      <c r="E193" s="79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</row>
    <row r="194" spans="1:23" ht="21.1" x14ac:dyDescent="0.35">
      <c r="A194" s="48" t="s">
        <v>194</v>
      </c>
      <c r="B194" s="118"/>
      <c r="C194" s="27"/>
      <c r="D194" s="75" t="s">
        <v>551</v>
      </c>
      <c r="E194" s="54"/>
      <c r="F194" s="75" t="s">
        <v>551</v>
      </c>
      <c r="G194" s="75" t="s">
        <v>551</v>
      </c>
      <c r="H194" s="75" t="s">
        <v>551</v>
      </c>
      <c r="I194" s="75" t="s">
        <v>542</v>
      </c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</row>
    <row r="195" spans="1:23" x14ac:dyDescent="0.3">
      <c r="A195" s="80" t="s">
        <v>28</v>
      </c>
      <c r="B195" s="118">
        <f>SUM(D195:T195)+17</f>
        <v>18</v>
      </c>
      <c r="C195" s="25">
        <f>B195+29</f>
        <v>47</v>
      </c>
      <c r="D195" s="75"/>
      <c r="E195" s="54"/>
      <c r="F195" s="75"/>
      <c r="G195" s="75"/>
      <c r="H195" s="75"/>
      <c r="I195" s="75">
        <v>1</v>
      </c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</row>
    <row r="196" spans="1:23" x14ac:dyDescent="0.3">
      <c r="A196" s="80" t="s">
        <v>29</v>
      </c>
      <c r="B196" s="118">
        <f>SUM(D196:T196)+11</f>
        <v>15</v>
      </c>
      <c r="C196" s="25">
        <f>B196+17</f>
        <v>32</v>
      </c>
      <c r="D196" s="75">
        <v>1</v>
      </c>
      <c r="E196" s="54"/>
      <c r="F196" s="75">
        <v>1</v>
      </c>
      <c r="G196" s="75">
        <v>1</v>
      </c>
      <c r="H196" s="75">
        <v>1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</row>
    <row r="197" spans="1:23" x14ac:dyDescent="0.3">
      <c r="A197" s="80" t="s">
        <v>30</v>
      </c>
      <c r="B197" s="118">
        <f>B195+B196</f>
        <v>33</v>
      </c>
      <c r="C197" s="25">
        <f>C195+C196</f>
        <v>79</v>
      </c>
      <c r="D197" s="75"/>
      <c r="E197" s="54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</row>
    <row r="198" spans="1:23" x14ac:dyDescent="0.3">
      <c r="A198" s="80" t="s">
        <v>31</v>
      </c>
      <c r="B198" s="118">
        <f>SUM(D198:T198)</f>
        <v>0</v>
      </c>
      <c r="C198" s="25">
        <f>B198+3</f>
        <v>3</v>
      </c>
      <c r="D198" s="75"/>
      <c r="E198" s="54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</row>
    <row r="199" spans="1:23" ht="17" thickBot="1" x14ac:dyDescent="0.35">
      <c r="A199" s="82" t="s">
        <v>32</v>
      </c>
      <c r="B199" s="119">
        <f>SUM(D199:T199)</f>
        <v>0</v>
      </c>
      <c r="C199" s="26">
        <f>B199+15</f>
        <v>15</v>
      </c>
      <c r="D199" s="78"/>
      <c r="E199" s="79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</row>
    <row r="200" spans="1:23" ht="21.1" x14ac:dyDescent="0.35">
      <c r="A200" s="66" t="s">
        <v>664</v>
      </c>
      <c r="B200" s="120"/>
      <c r="C200" s="28"/>
      <c r="D200" s="83"/>
      <c r="E200" s="101"/>
      <c r="F200" s="83"/>
      <c r="G200" s="83" t="s">
        <v>589</v>
      </c>
      <c r="H200" s="83" t="s">
        <v>542</v>
      </c>
      <c r="I200" s="83" t="s">
        <v>551</v>
      </c>
      <c r="J200" s="83" t="s">
        <v>551</v>
      </c>
      <c r="K200" s="83" t="s">
        <v>542</v>
      </c>
      <c r="L200" s="83" t="s">
        <v>542</v>
      </c>
      <c r="M200" s="83"/>
      <c r="N200" s="83"/>
      <c r="O200" s="83" t="s">
        <v>542</v>
      </c>
      <c r="P200" s="83" t="s">
        <v>544</v>
      </c>
      <c r="Q200" s="83"/>
      <c r="R200" s="83" t="s">
        <v>542</v>
      </c>
      <c r="S200" s="83" t="s">
        <v>542</v>
      </c>
      <c r="T200" s="121" t="s">
        <v>542</v>
      </c>
      <c r="U200" s="121" t="s">
        <v>542</v>
      </c>
      <c r="V200" s="121" t="s">
        <v>542</v>
      </c>
      <c r="W200" s="121" t="s">
        <v>542</v>
      </c>
    </row>
    <row r="201" spans="1:23" x14ac:dyDescent="0.3">
      <c r="A201" s="72" t="s">
        <v>28</v>
      </c>
      <c r="B201" s="118">
        <f>SUM(D201:T201)</f>
        <v>9</v>
      </c>
      <c r="C201" s="25">
        <f>B201</f>
        <v>9</v>
      </c>
      <c r="D201" s="75"/>
      <c r="E201" s="54"/>
      <c r="F201" s="75"/>
      <c r="G201" s="75">
        <v>1</v>
      </c>
      <c r="H201" s="75">
        <v>1</v>
      </c>
      <c r="I201" s="75"/>
      <c r="J201" s="75"/>
      <c r="K201" s="75">
        <v>1</v>
      </c>
      <c r="L201" s="75">
        <v>1</v>
      </c>
      <c r="M201" s="75"/>
      <c r="N201" s="75"/>
      <c r="O201" s="75">
        <v>1</v>
      </c>
      <c r="P201" s="75">
        <v>1</v>
      </c>
      <c r="Q201" s="75"/>
      <c r="R201" s="75">
        <v>1</v>
      </c>
      <c r="S201" s="75">
        <v>1</v>
      </c>
      <c r="T201" s="122">
        <v>1</v>
      </c>
      <c r="U201" s="122">
        <v>1</v>
      </c>
      <c r="V201" s="122">
        <v>1</v>
      </c>
      <c r="W201" s="122">
        <v>1</v>
      </c>
    </row>
    <row r="202" spans="1:23" x14ac:dyDescent="0.3">
      <c r="A202" s="72" t="s">
        <v>29</v>
      </c>
      <c r="B202" s="118">
        <f>SUM(D202:T202)</f>
        <v>2</v>
      </c>
      <c r="C202" s="25">
        <f t="shared" ref="C202:C205" si="26">B202</f>
        <v>2</v>
      </c>
      <c r="D202" s="75"/>
      <c r="E202" s="54"/>
      <c r="F202" s="75"/>
      <c r="G202" s="75"/>
      <c r="H202" s="75"/>
      <c r="I202" s="75">
        <v>1</v>
      </c>
      <c r="J202" s="75">
        <v>1</v>
      </c>
      <c r="K202" s="75"/>
      <c r="L202" s="75"/>
      <c r="M202" s="75"/>
      <c r="N202" s="75"/>
      <c r="O202" s="75"/>
      <c r="P202" s="75"/>
      <c r="Q202" s="75"/>
      <c r="R202" s="75"/>
      <c r="S202" s="75"/>
      <c r="T202" s="122"/>
      <c r="U202" s="122"/>
      <c r="V202" s="122"/>
      <c r="W202" s="122"/>
    </row>
    <row r="203" spans="1:23" x14ac:dyDescent="0.3">
      <c r="A203" s="72" t="s">
        <v>30</v>
      </c>
      <c r="B203" s="118">
        <f>B201+B202</f>
        <v>11</v>
      </c>
      <c r="C203" s="25">
        <f t="shared" si="26"/>
        <v>11</v>
      </c>
      <c r="D203" s="75"/>
      <c r="E203" s="54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122"/>
      <c r="U203" s="122"/>
      <c r="V203" s="122"/>
      <c r="W203" s="122"/>
    </row>
    <row r="204" spans="1:23" x14ac:dyDescent="0.3">
      <c r="A204" s="72" t="s">
        <v>31</v>
      </c>
      <c r="B204" s="118">
        <f>SUM(D204:T204)</f>
        <v>1</v>
      </c>
      <c r="C204" s="25">
        <f t="shared" si="26"/>
        <v>1</v>
      </c>
      <c r="D204" s="75"/>
      <c r="E204" s="54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>
        <v>1</v>
      </c>
      <c r="T204" s="122"/>
      <c r="U204" s="122"/>
      <c r="V204" s="122"/>
      <c r="W204" s="122"/>
    </row>
    <row r="205" spans="1:23" ht="17" thickBot="1" x14ac:dyDescent="0.35">
      <c r="A205" s="76" t="s">
        <v>32</v>
      </c>
      <c r="B205" s="119">
        <f>SUM(D205:T205)</f>
        <v>5</v>
      </c>
      <c r="C205" s="26">
        <f t="shared" si="26"/>
        <v>5</v>
      </c>
      <c r="D205" s="78"/>
      <c r="E205" s="79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>
        <v>5</v>
      </c>
      <c r="T205" s="123"/>
      <c r="U205" s="123"/>
      <c r="V205" s="123"/>
      <c r="W205" s="123"/>
    </row>
    <row r="206" spans="1:23" ht="21.1" x14ac:dyDescent="0.35">
      <c r="A206" s="66" t="s">
        <v>674</v>
      </c>
      <c r="B206" s="120"/>
      <c r="C206" s="28"/>
      <c r="D206" s="83"/>
      <c r="E206" s="101"/>
      <c r="F206" s="83"/>
      <c r="G206" s="83"/>
      <c r="H206" s="83"/>
      <c r="I206" s="83" t="s">
        <v>675</v>
      </c>
      <c r="J206" s="83"/>
      <c r="K206" s="83"/>
      <c r="L206" s="83"/>
      <c r="M206" s="83" t="s">
        <v>551</v>
      </c>
      <c r="N206" s="83" t="s">
        <v>542</v>
      </c>
      <c r="O206" s="83" t="s">
        <v>551</v>
      </c>
      <c r="P206" s="83"/>
      <c r="Q206" s="83" t="s">
        <v>542</v>
      </c>
      <c r="R206" s="83"/>
      <c r="S206" s="83" t="s">
        <v>551</v>
      </c>
      <c r="T206" s="121" t="s">
        <v>551</v>
      </c>
      <c r="U206" s="121"/>
      <c r="V206" s="121"/>
      <c r="W206" s="121"/>
    </row>
    <row r="207" spans="1:23" x14ac:dyDescent="0.3">
      <c r="A207" s="72" t="s">
        <v>28</v>
      </c>
      <c r="B207" s="118">
        <f>SUM(D207:T207)</f>
        <v>2</v>
      </c>
      <c r="C207" s="25">
        <f>B207+2</f>
        <v>4</v>
      </c>
      <c r="D207" s="75"/>
      <c r="E207" s="54"/>
      <c r="F207" s="75"/>
      <c r="G207" s="75"/>
      <c r="H207" s="75"/>
      <c r="I207" s="75"/>
      <c r="J207" s="75"/>
      <c r="K207" s="75"/>
      <c r="L207" s="75"/>
      <c r="M207" s="75"/>
      <c r="N207" s="75">
        <v>1</v>
      </c>
      <c r="O207" s="75"/>
      <c r="P207" s="75"/>
      <c r="Q207" s="75">
        <v>1</v>
      </c>
      <c r="R207" s="75"/>
      <c r="S207" s="75"/>
      <c r="T207" s="122"/>
      <c r="U207" s="122"/>
      <c r="V207" s="122"/>
      <c r="W207" s="122"/>
    </row>
    <row r="208" spans="1:23" x14ac:dyDescent="0.3">
      <c r="A208" s="72" t="s">
        <v>29</v>
      </c>
      <c r="B208" s="118">
        <f>SUM(D208:T208)</f>
        <v>5</v>
      </c>
      <c r="C208" s="25">
        <f>B208+28</f>
        <v>33</v>
      </c>
      <c r="D208" s="75"/>
      <c r="E208" s="54"/>
      <c r="F208" s="75"/>
      <c r="G208" s="75"/>
      <c r="H208" s="75"/>
      <c r="I208" s="75">
        <v>1</v>
      </c>
      <c r="J208" s="75"/>
      <c r="K208" s="75"/>
      <c r="L208" s="75"/>
      <c r="M208" s="75">
        <v>1</v>
      </c>
      <c r="N208" s="75"/>
      <c r="O208" s="75">
        <v>1</v>
      </c>
      <c r="P208" s="75"/>
      <c r="Q208" s="75"/>
      <c r="R208" s="75"/>
      <c r="S208" s="75">
        <v>1</v>
      </c>
      <c r="T208" s="122">
        <v>1</v>
      </c>
      <c r="U208" s="122"/>
      <c r="V208" s="122"/>
      <c r="W208" s="122"/>
    </row>
    <row r="209" spans="1:23" x14ac:dyDescent="0.3">
      <c r="A209" s="72" t="s">
        <v>30</v>
      </c>
      <c r="B209" s="118">
        <f>B207+B208</f>
        <v>7</v>
      </c>
      <c r="C209" s="25">
        <f>C207+C208</f>
        <v>37</v>
      </c>
      <c r="D209" s="75"/>
      <c r="E209" s="54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122"/>
      <c r="U209" s="122"/>
      <c r="V209" s="122"/>
      <c r="W209" s="122"/>
    </row>
    <row r="210" spans="1:23" x14ac:dyDescent="0.3">
      <c r="A210" s="72" t="s">
        <v>31</v>
      </c>
      <c r="B210" s="118">
        <f>SUM(D210:T210)</f>
        <v>1</v>
      </c>
      <c r="C210" s="25">
        <f>B210+2</f>
        <v>3</v>
      </c>
      <c r="D210" s="75"/>
      <c r="E210" s="54"/>
      <c r="F210" s="75"/>
      <c r="G210" s="75"/>
      <c r="H210" s="75"/>
      <c r="I210" s="75"/>
      <c r="J210" s="75"/>
      <c r="K210" s="75"/>
      <c r="L210" s="75"/>
      <c r="M210" s="75"/>
      <c r="N210" s="75">
        <v>1</v>
      </c>
      <c r="O210" s="75"/>
      <c r="P210" s="75"/>
      <c r="Q210" s="75"/>
      <c r="R210" s="75"/>
      <c r="S210" s="75"/>
      <c r="T210" s="122"/>
      <c r="U210" s="122"/>
      <c r="V210" s="122"/>
      <c r="W210" s="122"/>
    </row>
    <row r="211" spans="1:23" ht="17" thickBot="1" x14ac:dyDescent="0.35">
      <c r="A211" s="76" t="s">
        <v>32</v>
      </c>
      <c r="B211" s="119">
        <f>SUM(D211:T211)</f>
        <v>5</v>
      </c>
      <c r="C211" s="26">
        <f>B211+10</f>
        <v>15</v>
      </c>
      <c r="D211" s="78"/>
      <c r="E211" s="79"/>
      <c r="F211" s="78"/>
      <c r="G211" s="78"/>
      <c r="H211" s="78"/>
      <c r="I211" s="78"/>
      <c r="J211" s="78"/>
      <c r="K211" s="78"/>
      <c r="L211" s="78"/>
      <c r="M211" s="78"/>
      <c r="N211" s="78">
        <v>5</v>
      </c>
      <c r="O211" s="78"/>
      <c r="P211" s="78"/>
      <c r="Q211" s="78"/>
      <c r="R211" s="78"/>
      <c r="S211" s="78"/>
      <c r="T211" s="123"/>
      <c r="U211" s="123"/>
      <c r="V211" s="123"/>
      <c r="W211" s="123"/>
    </row>
    <row r="212" spans="1:23" ht="21.1" x14ac:dyDescent="0.35">
      <c r="A212" s="48" t="s">
        <v>160</v>
      </c>
      <c r="B212" s="118"/>
      <c r="C212" s="27"/>
      <c r="D212" s="75"/>
      <c r="E212" s="54"/>
      <c r="F212" s="75" t="s">
        <v>551</v>
      </c>
      <c r="G212" s="75" t="s">
        <v>541</v>
      </c>
      <c r="H212" s="75"/>
      <c r="I212" s="75"/>
      <c r="J212" s="75" t="s">
        <v>541</v>
      </c>
      <c r="K212" s="75" t="s">
        <v>541</v>
      </c>
      <c r="L212" s="75" t="s">
        <v>541</v>
      </c>
      <c r="M212" s="75" t="s">
        <v>551</v>
      </c>
      <c r="N212" s="75" t="s">
        <v>551</v>
      </c>
      <c r="O212" s="75" t="s">
        <v>551</v>
      </c>
      <c r="P212" s="75" t="s">
        <v>551</v>
      </c>
      <c r="Q212" s="75" t="s">
        <v>541</v>
      </c>
      <c r="R212" s="75" t="s">
        <v>551</v>
      </c>
      <c r="S212" s="75"/>
      <c r="T212" s="75" t="s">
        <v>551</v>
      </c>
      <c r="U212" s="75"/>
      <c r="V212" s="75"/>
      <c r="W212" s="75"/>
    </row>
    <row r="213" spans="1:23" x14ac:dyDescent="0.3">
      <c r="A213" s="80" t="s">
        <v>28</v>
      </c>
      <c r="B213" s="118">
        <f>SUM(D213:T213)+4</f>
        <v>9</v>
      </c>
      <c r="C213" s="25">
        <f>B213+3</f>
        <v>12</v>
      </c>
      <c r="D213" s="75"/>
      <c r="E213" s="54"/>
      <c r="F213" s="75"/>
      <c r="G213" s="75">
        <v>1</v>
      </c>
      <c r="H213" s="75"/>
      <c r="I213" s="75"/>
      <c r="J213" s="75">
        <v>1</v>
      </c>
      <c r="K213" s="75">
        <v>1</v>
      </c>
      <c r="L213" s="75">
        <v>1</v>
      </c>
      <c r="M213" s="75"/>
      <c r="N213" s="75"/>
      <c r="O213" s="75"/>
      <c r="P213" s="75"/>
      <c r="Q213" s="75">
        <v>1</v>
      </c>
      <c r="R213" s="75"/>
      <c r="S213" s="75"/>
      <c r="T213" s="75"/>
      <c r="U213" s="75"/>
      <c r="V213" s="75"/>
      <c r="W213" s="75"/>
    </row>
    <row r="214" spans="1:23" x14ac:dyDescent="0.3">
      <c r="A214" s="80" t="s">
        <v>29</v>
      </c>
      <c r="B214" s="118">
        <f>SUM(D214:T214)+14</f>
        <v>21</v>
      </c>
      <c r="C214" s="25">
        <f>B214+4</f>
        <v>25</v>
      </c>
      <c r="D214" s="75"/>
      <c r="E214" s="54"/>
      <c r="F214" s="75">
        <v>1</v>
      </c>
      <c r="G214" s="75"/>
      <c r="H214" s="75"/>
      <c r="I214" s="75"/>
      <c r="J214" s="75"/>
      <c r="K214" s="75"/>
      <c r="L214" s="75"/>
      <c r="M214" s="75">
        <v>1</v>
      </c>
      <c r="N214" s="75">
        <v>1</v>
      </c>
      <c r="O214" s="75">
        <v>1</v>
      </c>
      <c r="P214" s="75">
        <v>1</v>
      </c>
      <c r="Q214" s="75"/>
      <c r="R214" s="75">
        <v>1</v>
      </c>
      <c r="S214" s="75"/>
      <c r="T214" s="75">
        <v>1</v>
      </c>
      <c r="U214" s="75"/>
      <c r="V214" s="75"/>
      <c r="W214" s="75"/>
    </row>
    <row r="215" spans="1:23" x14ac:dyDescent="0.3">
      <c r="A215" s="80" t="s">
        <v>30</v>
      </c>
      <c r="B215" s="118">
        <f>B213+B214</f>
        <v>30</v>
      </c>
      <c r="C215" s="25">
        <f>C213+C214</f>
        <v>37</v>
      </c>
      <c r="D215" s="75"/>
      <c r="E215" s="54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</row>
    <row r="216" spans="1:23" x14ac:dyDescent="0.3">
      <c r="A216" s="80" t="s">
        <v>31</v>
      </c>
      <c r="B216" s="118">
        <f>SUM(D216:T216)+1</f>
        <v>2</v>
      </c>
      <c r="C216" s="25">
        <f t="shared" ref="C216:C217" si="27">B216</f>
        <v>2</v>
      </c>
      <c r="D216" s="75"/>
      <c r="E216" s="54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>
        <v>1</v>
      </c>
      <c r="R216" s="75"/>
      <c r="S216" s="75"/>
      <c r="T216" s="75"/>
      <c r="U216" s="75"/>
      <c r="V216" s="75"/>
      <c r="W216" s="75"/>
    </row>
    <row r="217" spans="1:23" ht="17" thickBot="1" x14ac:dyDescent="0.35">
      <c r="A217" s="82" t="s">
        <v>32</v>
      </c>
      <c r="B217" s="119">
        <f>SUM(D217:T217)+5</f>
        <v>10</v>
      </c>
      <c r="C217" s="26">
        <f t="shared" si="27"/>
        <v>10</v>
      </c>
      <c r="D217" s="78"/>
      <c r="E217" s="79"/>
      <c r="F217" s="78"/>
      <c r="G217" s="78"/>
      <c r="H217" s="78"/>
      <c r="I217" s="78"/>
      <c r="J217" s="78"/>
      <c r="K217" s="78"/>
      <c r="L217" s="78"/>
      <c r="M217" s="78"/>
      <c r="N217" s="78"/>
      <c r="O217" s="75"/>
      <c r="P217" s="75"/>
      <c r="Q217" s="75">
        <v>5</v>
      </c>
      <c r="R217" s="75"/>
      <c r="S217" s="75"/>
      <c r="T217" s="75"/>
      <c r="U217" s="75"/>
      <c r="V217" s="75"/>
      <c r="W217" s="75"/>
    </row>
    <row r="218" spans="1:23" ht="21.1" x14ac:dyDescent="0.35">
      <c r="A218" s="48" t="s">
        <v>195</v>
      </c>
      <c r="B218" s="118"/>
      <c r="C218" s="27"/>
      <c r="D218" s="99"/>
      <c r="E218" s="54"/>
      <c r="F218" s="75"/>
      <c r="G218" s="75"/>
      <c r="H218" s="75"/>
      <c r="I218" s="75"/>
      <c r="J218" s="75"/>
      <c r="K218" s="75"/>
      <c r="L218" s="75"/>
      <c r="M218" s="75"/>
      <c r="N218" s="75"/>
      <c r="O218" s="83"/>
      <c r="P218" s="83"/>
      <c r="Q218" s="83"/>
      <c r="R218" s="83"/>
      <c r="S218" s="83"/>
      <c r="T218" s="83"/>
      <c r="U218" s="83"/>
      <c r="V218" s="83"/>
      <c r="W218" s="83"/>
    </row>
    <row r="219" spans="1:23" x14ac:dyDescent="0.3">
      <c r="A219" s="80" t="s">
        <v>28</v>
      </c>
      <c r="B219" s="118">
        <f>SUM(D219:T219)</f>
        <v>0</v>
      </c>
      <c r="C219" s="25">
        <f>B219+7</f>
        <v>7</v>
      </c>
      <c r="D219" s="75"/>
      <c r="E219" s="54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</row>
    <row r="220" spans="1:23" x14ac:dyDescent="0.3">
      <c r="A220" s="80" t="s">
        <v>29</v>
      </c>
      <c r="B220" s="118">
        <f>SUM(D220:T220)+5</f>
        <v>5</v>
      </c>
      <c r="C220" s="25">
        <f>B220+22</f>
        <v>27</v>
      </c>
      <c r="D220" s="75"/>
      <c r="E220" s="54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</row>
    <row r="221" spans="1:23" x14ac:dyDescent="0.3">
      <c r="A221" s="80" t="s">
        <v>30</v>
      </c>
      <c r="B221" s="118">
        <f>B219+B220</f>
        <v>5</v>
      </c>
      <c r="C221" s="25">
        <f>C219+C220</f>
        <v>34</v>
      </c>
      <c r="D221" s="75"/>
      <c r="E221" s="54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</row>
    <row r="222" spans="1:23" x14ac:dyDescent="0.3">
      <c r="A222" s="80" t="s">
        <v>31</v>
      </c>
      <c r="B222" s="118">
        <f>SUM(D222:T222)</f>
        <v>0</v>
      </c>
      <c r="C222" s="25">
        <f>B222+6</f>
        <v>6</v>
      </c>
      <c r="D222" s="75"/>
      <c r="E222" s="54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</row>
    <row r="223" spans="1:23" ht="17" thickBot="1" x14ac:dyDescent="0.35">
      <c r="A223" s="82" t="s">
        <v>32</v>
      </c>
      <c r="B223" s="119">
        <f>SUM(D223:T223)</f>
        <v>0</v>
      </c>
      <c r="C223" s="26">
        <f>B223+30</f>
        <v>30</v>
      </c>
      <c r="D223" s="78"/>
      <c r="E223" s="79"/>
      <c r="F223" s="78"/>
      <c r="G223" s="78"/>
      <c r="H223" s="78"/>
      <c r="I223" s="78"/>
      <c r="J223" s="78"/>
      <c r="K223" s="78"/>
      <c r="L223" s="78"/>
      <c r="M223" s="78"/>
      <c r="N223" s="78"/>
      <c r="O223" s="75"/>
      <c r="P223" s="75"/>
      <c r="Q223" s="75"/>
      <c r="R223" s="75"/>
      <c r="S223" s="75"/>
      <c r="T223" s="75"/>
      <c r="U223" s="75"/>
      <c r="V223" s="75"/>
      <c r="W223" s="75"/>
    </row>
    <row r="224" spans="1:23" ht="21.1" x14ac:dyDescent="0.35">
      <c r="A224" s="66" t="s">
        <v>618</v>
      </c>
      <c r="B224" s="120"/>
      <c r="C224" s="28"/>
      <c r="D224" s="83" t="s">
        <v>556</v>
      </c>
      <c r="E224" s="101"/>
      <c r="F224" s="83"/>
      <c r="G224" s="83"/>
      <c r="H224" s="83"/>
      <c r="I224" s="83"/>
      <c r="J224" s="83" t="s">
        <v>543</v>
      </c>
      <c r="K224" s="83" t="s">
        <v>551</v>
      </c>
      <c r="L224" s="83" t="s">
        <v>551</v>
      </c>
      <c r="M224" s="83" t="s">
        <v>551</v>
      </c>
      <c r="N224" s="83" t="s">
        <v>543</v>
      </c>
      <c r="O224" s="83"/>
      <c r="P224" s="83"/>
      <c r="Q224" s="83" t="s">
        <v>543</v>
      </c>
      <c r="R224" s="83" t="s">
        <v>551</v>
      </c>
      <c r="S224" s="83"/>
      <c r="T224" s="121" t="s">
        <v>551</v>
      </c>
      <c r="U224" s="121"/>
      <c r="V224" s="121"/>
      <c r="W224" s="121"/>
    </row>
    <row r="225" spans="1:23" x14ac:dyDescent="0.3">
      <c r="A225" s="72" t="s">
        <v>28</v>
      </c>
      <c r="B225" s="118">
        <f>SUM(D225:T225)</f>
        <v>3</v>
      </c>
      <c r="C225" s="25">
        <f>B225</f>
        <v>3</v>
      </c>
      <c r="D225" s="75"/>
      <c r="E225" s="54"/>
      <c r="F225" s="75"/>
      <c r="G225" s="75"/>
      <c r="H225" s="75"/>
      <c r="I225" s="75"/>
      <c r="J225" s="75">
        <v>1</v>
      </c>
      <c r="K225" s="75"/>
      <c r="L225" s="75"/>
      <c r="M225" s="75"/>
      <c r="N225" s="75">
        <v>1</v>
      </c>
      <c r="O225" s="75"/>
      <c r="P225" s="75"/>
      <c r="Q225" s="75">
        <v>1</v>
      </c>
      <c r="R225" s="75"/>
      <c r="S225" s="75"/>
      <c r="T225" s="122"/>
      <c r="U225" s="122"/>
      <c r="V225" s="122"/>
      <c r="W225" s="122"/>
    </row>
    <row r="226" spans="1:23" x14ac:dyDescent="0.3">
      <c r="A226" s="72" t="s">
        <v>29</v>
      </c>
      <c r="B226" s="118">
        <f>SUM(D226:T226)</f>
        <v>6</v>
      </c>
      <c r="C226" s="25">
        <f t="shared" ref="C226:C229" si="28">B226</f>
        <v>6</v>
      </c>
      <c r="D226" s="75">
        <v>1</v>
      </c>
      <c r="E226" s="54"/>
      <c r="F226" s="75"/>
      <c r="G226" s="75"/>
      <c r="H226" s="75"/>
      <c r="I226" s="75"/>
      <c r="J226" s="75"/>
      <c r="K226" s="75">
        <v>1</v>
      </c>
      <c r="L226" s="75">
        <v>1</v>
      </c>
      <c r="M226" s="75">
        <v>1</v>
      </c>
      <c r="N226" s="75"/>
      <c r="O226" s="75"/>
      <c r="P226" s="75"/>
      <c r="Q226" s="75"/>
      <c r="R226" s="75">
        <v>1</v>
      </c>
      <c r="S226" s="75"/>
      <c r="T226" s="122">
        <v>1</v>
      </c>
      <c r="U226" s="122"/>
      <c r="V226" s="122"/>
      <c r="W226" s="122"/>
    </row>
    <row r="227" spans="1:23" x14ac:dyDescent="0.3">
      <c r="A227" s="72" t="s">
        <v>30</v>
      </c>
      <c r="B227" s="118">
        <f>B225+B226</f>
        <v>9</v>
      </c>
      <c r="C227" s="25">
        <f t="shared" si="28"/>
        <v>9</v>
      </c>
      <c r="D227" s="75"/>
      <c r="E227" s="54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122"/>
      <c r="U227" s="122"/>
      <c r="V227" s="122"/>
      <c r="W227" s="122"/>
    </row>
    <row r="228" spans="1:23" x14ac:dyDescent="0.3">
      <c r="A228" s="72" t="s">
        <v>31</v>
      </c>
      <c r="B228" s="118">
        <f>SUM(D228:T228)</f>
        <v>0</v>
      </c>
      <c r="C228" s="25">
        <f t="shared" si="28"/>
        <v>0</v>
      </c>
      <c r="D228" s="75"/>
      <c r="E228" s="54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122"/>
      <c r="U228" s="122"/>
      <c r="V228" s="122"/>
      <c r="W228" s="122"/>
    </row>
    <row r="229" spans="1:23" ht="17" thickBot="1" x14ac:dyDescent="0.35">
      <c r="A229" s="76" t="s">
        <v>32</v>
      </c>
      <c r="B229" s="119">
        <f>SUM(D229:T229)</f>
        <v>0</v>
      </c>
      <c r="C229" s="26">
        <f t="shared" si="28"/>
        <v>0</v>
      </c>
      <c r="D229" s="78"/>
      <c r="E229" s="79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123"/>
      <c r="U229" s="123"/>
      <c r="V229" s="123"/>
      <c r="W229" s="123"/>
    </row>
    <row r="230" spans="1:23" ht="21.1" x14ac:dyDescent="0.35">
      <c r="A230" s="48" t="s">
        <v>196</v>
      </c>
      <c r="B230" s="118"/>
      <c r="C230" s="27"/>
      <c r="D230" s="75" t="s">
        <v>543</v>
      </c>
      <c r="E230" s="54"/>
      <c r="F230" s="75" t="s">
        <v>543</v>
      </c>
      <c r="G230" s="75" t="s">
        <v>543</v>
      </c>
      <c r="H230" s="75" t="s">
        <v>543</v>
      </c>
      <c r="I230" s="75" t="s">
        <v>543</v>
      </c>
      <c r="J230" s="75" t="s">
        <v>551</v>
      </c>
      <c r="K230" s="75" t="s">
        <v>543</v>
      </c>
      <c r="L230" s="75" t="s">
        <v>543</v>
      </c>
      <c r="M230" s="75" t="s">
        <v>543</v>
      </c>
      <c r="N230" s="75"/>
      <c r="O230" s="83" t="s">
        <v>543</v>
      </c>
      <c r="P230" s="83" t="s">
        <v>543</v>
      </c>
      <c r="Q230" s="83"/>
      <c r="R230" s="83" t="s">
        <v>543</v>
      </c>
      <c r="S230" s="83" t="s">
        <v>543</v>
      </c>
      <c r="T230" s="83"/>
      <c r="U230" s="83" t="s">
        <v>543</v>
      </c>
      <c r="V230" s="83" t="s">
        <v>543</v>
      </c>
      <c r="W230" s="83" t="s">
        <v>543</v>
      </c>
    </row>
    <row r="231" spans="1:23" x14ac:dyDescent="0.3">
      <c r="A231" s="80" t="s">
        <v>28</v>
      </c>
      <c r="B231" s="118">
        <f>SUM(D231:T231)+26</f>
        <v>38</v>
      </c>
      <c r="C231" s="25">
        <f>B231+41</f>
        <v>79</v>
      </c>
      <c r="D231" s="75">
        <v>1</v>
      </c>
      <c r="E231" s="54"/>
      <c r="F231" s="75">
        <v>1</v>
      </c>
      <c r="G231" s="75">
        <v>1</v>
      </c>
      <c r="H231" s="75">
        <v>1</v>
      </c>
      <c r="I231" s="75">
        <v>1</v>
      </c>
      <c r="J231" s="75"/>
      <c r="K231" s="75">
        <v>1</v>
      </c>
      <c r="L231" s="75">
        <v>1</v>
      </c>
      <c r="M231" s="75">
        <v>1</v>
      </c>
      <c r="N231" s="75"/>
      <c r="O231" s="75">
        <v>1</v>
      </c>
      <c r="P231" s="75">
        <v>1</v>
      </c>
      <c r="Q231" s="75"/>
      <c r="R231" s="75">
        <v>1</v>
      </c>
      <c r="S231" s="75">
        <v>1</v>
      </c>
      <c r="T231" s="75"/>
      <c r="U231" s="75">
        <v>1</v>
      </c>
      <c r="V231" s="75">
        <v>1</v>
      </c>
      <c r="W231" s="75">
        <v>1</v>
      </c>
    </row>
    <row r="232" spans="1:23" x14ac:dyDescent="0.3">
      <c r="A232" s="80" t="s">
        <v>29</v>
      </c>
      <c r="B232" s="118">
        <f>SUM(D232:T232)+6</f>
        <v>7</v>
      </c>
      <c r="C232" s="25">
        <f>B232+7</f>
        <v>14</v>
      </c>
      <c r="D232" s="75"/>
      <c r="E232" s="54"/>
      <c r="F232" s="75"/>
      <c r="G232" s="75"/>
      <c r="H232" s="75"/>
      <c r="I232" s="75"/>
      <c r="J232" s="75">
        <v>1</v>
      </c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</row>
    <row r="233" spans="1:23" x14ac:dyDescent="0.3">
      <c r="A233" s="80" t="s">
        <v>30</v>
      </c>
      <c r="B233" s="118">
        <f>B231+B232</f>
        <v>45</v>
      </c>
      <c r="C233" s="25">
        <f>C231+C232</f>
        <v>93</v>
      </c>
      <c r="D233" s="75"/>
      <c r="E233" s="54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</row>
    <row r="234" spans="1:23" x14ac:dyDescent="0.3">
      <c r="A234" s="80" t="s">
        <v>31</v>
      </c>
      <c r="B234" s="118">
        <f>SUM(D234:T234)+13</f>
        <v>17</v>
      </c>
      <c r="C234" s="25">
        <f>B234+4</f>
        <v>21</v>
      </c>
      <c r="D234" s="75"/>
      <c r="E234" s="54"/>
      <c r="F234" s="75"/>
      <c r="G234" s="75"/>
      <c r="H234" s="75"/>
      <c r="I234" s="75">
        <v>1</v>
      </c>
      <c r="J234" s="75">
        <v>1</v>
      </c>
      <c r="K234" s="75"/>
      <c r="L234" s="75">
        <v>2</v>
      </c>
      <c r="M234" s="75"/>
      <c r="N234" s="75"/>
      <c r="O234" s="75"/>
      <c r="P234" s="75"/>
      <c r="Q234" s="75"/>
      <c r="R234" s="75"/>
      <c r="S234" s="75"/>
      <c r="T234" s="75"/>
      <c r="U234" s="75">
        <v>1</v>
      </c>
      <c r="V234" s="75"/>
      <c r="W234" s="75"/>
    </row>
    <row r="235" spans="1:23" ht="17" thickBot="1" x14ac:dyDescent="0.35">
      <c r="A235" s="82" t="s">
        <v>32</v>
      </c>
      <c r="B235" s="119">
        <f>SUM(D235:T235)+67</f>
        <v>87</v>
      </c>
      <c r="C235" s="26">
        <f>B235+22</f>
        <v>109</v>
      </c>
      <c r="D235" s="78"/>
      <c r="E235" s="79"/>
      <c r="F235" s="78"/>
      <c r="G235" s="78"/>
      <c r="H235" s="78"/>
      <c r="I235" s="78">
        <v>5</v>
      </c>
      <c r="J235" s="78">
        <v>5</v>
      </c>
      <c r="K235" s="78"/>
      <c r="L235" s="78">
        <v>10</v>
      </c>
      <c r="M235" s="78"/>
      <c r="N235" s="78"/>
      <c r="O235" s="75"/>
      <c r="P235" s="75"/>
      <c r="Q235" s="75"/>
      <c r="R235" s="75"/>
      <c r="S235" s="75"/>
      <c r="T235" s="75"/>
      <c r="U235" s="75">
        <v>5</v>
      </c>
      <c r="V235" s="75"/>
      <c r="W235" s="75"/>
    </row>
    <row r="236" spans="1:23" ht="21.1" x14ac:dyDescent="0.35">
      <c r="A236" s="48" t="s">
        <v>197</v>
      </c>
      <c r="B236" s="118"/>
      <c r="C236" s="27"/>
      <c r="D236" s="75"/>
      <c r="E236" s="54"/>
      <c r="F236" s="75"/>
      <c r="G236" s="75"/>
      <c r="H236" s="75"/>
      <c r="I236" s="75"/>
      <c r="J236" s="75"/>
      <c r="K236" s="75"/>
      <c r="L236" s="75"/>
      <c r="M236" s="75"/>
      <c r="N236" s="75"/>
      <c r="O236" s="83"/>
      <c r="P236" s="83"/>
      <c r="Q236" s="83"/>
      <c r="R236" s="83"/>
      <c r="S236" s="83"/>
      <c r="T236" s="83"/>
      <c r="U236" s="83"/>
      <c r="V236" s="83"/>
      <c r="W236" s="83"/>
    </row>
    <row r="237" spans="1:23" x14ac:dyDescent="0.3">
      <c r="A237" s="80" t="s">
        <v>28</v>
      </c>
      <c r="B237" s="118">
        <f>SUM(D237:T237)+2</f>
        <v>2</v>
      </c>
      <c r="C237" s="25">
        <f>B237+8</f>
        <v>10</v>
      </c>
      <c r="D237" s="75"/>
      <c r="E237" s="54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</row>
    <row r="238" spans="1:23" x14ac:dyDescent="0.3">
      <c r="A238" s="80" t="s">
        <v>29</v>
      </c>
      <c r="B238" s="118">
        <f>SUM(D238:T238)+7</f>
        <v>7</v>
      </c>
      <c r="C238" s="25">
        <f>B238+21</f>
        <v>28</v>
      </c>
      <c r="D238" s="75"/>
      <c r="E238" s="54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</row>
    <row r="239" spans="1:23" x14ac:dyDescent="0.3">
      <c r="A239" s="80" t="s">
        <v>30</v>
      </c>
      <c r="B239" s="118">
        <f>B237+B238</f>
        <v>9</v>
      </c>
      <c r="C239" s="25">
        <f>C237+C238</f>
        <v>38</v>
      </c>
      <c r="D239" s="75"/>
      <c r="E239" s="54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</row>
    <row r="240" spans="1:23" x14ac:dyDescent="0.3">
      <c r="A240" s="80" t="s">
        <v>31</v>
      </c>
      <c r="B240" s="118">
        <f>SUM(D240:T240)+1</f>
        <v>1</v>
      </c>
      <c r="C240" s="25">
        <f>B240+6</f>
        <v>7</v>
      </c>
      <c r="D240" s="75"/>
      <c r="E240" s="54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</row>
    <row r="241" spans="1:23" ht="17" thickBot="1" x14ac:dyDescent="0.35">
      <c r="A241" s="82" t="s">
        <v>32</v>
      </c>
      <c r="B241" s="119">
        <f>SUM(D241:T241)+5</f>
        <v>5</v>
      </c>
      <c r="C241" s="26">
        <f>B241+30</f>
        <v>35</v>
      </c>
      <c r="D241" s="78"/>
      <c r="E241" s="79"/>
      <c r="F241" s="78"/>
      <c r="G241" s="78"/>
      <c r="H241" s="78"/>
      <c r="I241" s="78"/>
      <c r="J241" s="78"/>
      <c r="K241" s="78"/>
      <c r="L241" s="78"/>
      <c r="M241" s="78"/>
      <c r="N241" s="78"/>
      <c r="O241" s="75"/>
      <c r="P241" s="75"/>
      <c r="Q241" s="75"/>
      <c r="R241" s="75"/>
      <c r="S241" s="78"/>
      <c r="T241" s="78"/>
      <c r="U241" s="78"/>
      <c r="V241" s="78"/>
      <c r="W241" s="78"/>
    </row>
    <row r="242" spans="1:23" ht="21.1" x14ac:dyDescent="0.35">
      <c r="A242" s="66" t="s">
        <v>706</v>
      </c>
      <c r="B242" s="120"/>
      <c r="C242" s="28"/>
      <c r="D242" s="83"/>
      <c r="E242" s="101"/>
      <c r="F242" s="83"/>
      <c r="G242" s="83"/>
      <c r="H242" s="83"/>
      <c r="I242" s="83"/>
      <c r="J242" s="83"/>
      <c r="K242" s="83"/>
      <c r="L242" s="83"/>
      <c r="M242" s="83"/>
      <c r="N242" s="83" t="s">
        <v>556</v>
      </c>
      <c r="O242" s="83"/>
      <c r="P242" s="83"/>
      <c r="Q242" s="83"/>
      <c r="R242" s="83"/>
      <c r="S242" s="83"/>
      <c r="T242" s="121"/>
      <c r="U242" s="121"/>
      <c r="V242" s="121"/>
      <c r="W242" s="121"/>
    </row>
    <row r="243" spans="1:23" x14ac:dyDescent="0.3">
      <c r="A243" s="72" t="s">
        <v>28</v>
      </c>
      <c r="B243" s="118">
        <f>SUM(D243:T243)</f>
        <v>0</v>
      </c>
      <c r="C243" s="25">
        <f>B243+19</f>
        <v>19</v>
      </c>
      <c r="D243" s="75"/>
      <c r="E243" s="54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122"/>
      <c r="U243" s="122"/>
      <c r="V243" s="122"/>
      <c r="W243" s="122"/>
    </row>
    <row r="244" spans="1:23" x14ac:dyDescent="0.3">
      <c r="A244" s="72" t="s">
        <v>29</v>
      </c>
      <c r="B244" s="118">
        <f>SUM(D244:T244)</f>
        <v>1</v>
      </c>
      <c r="C244" s="25">
        <f>B244+18</f>
        <v>19</v>
      </c>
      <c r="D244" s="75"/>
      <c r="E244" s="54"/>
      <c r="F244" s="75"/>
      <c r="G244" s="75"/>
      <c r="H244" s="75"/>
      <c r="I244" s="75"/>
      <c r="J244" s="75"/>
      <c r="K244" s="75"/>
      <c r="L244" s="75"/>
      <c r="M244" s="75"/>
      <c r="N244" s="75">
        <v>1</v>
      </c>
      <c r="O244" s="75"/>
      <c r="P244" s="75"/>
      <c r="Q244" s="75"/>
      <c r="R244" s="75"/>
      <c r="S244" s="75"/>
      <c r="T244" s="122"/>
      <c r="U244" s="122"/>
      <c r="V244" s="122"/>
      <c r="W244" s="122"/>
    </row>
    <row r="245" spans="1:23" x14ac:dyDescent="0.3">
      <c r="A245" s="72" t="s">
        <v>30</v>
      </c>
      <c r="B245" s="118">
        <f>B243+B244</f>
        <v>1</v>
      </c>
      <c r="C245" s="25">
        <f>C243+C244</f>
        <v>38</v>
      </c>
      <c r="D245" s="75"/>
      <c r="E245" s="54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122"/>
      <c r="U245" s="122"/>
      <c r="V245" s="122"/>
      <c r="W245" s="122"/>
    </row>
    <row r="246" spans="1:23" x14ac:dyDescent="0.3">
      <c r="A246" s="72" t="s">
        <v>31</v>
      </c>
      <c r="B246" s="118">
        <f>SUM(D246:T246)</f>
        <v>0</v>
      </c>
      <c r="C246" s="25">
        <f>B246+8</f>
        <v>8</v>
      </c>
      <c r="D246" s="75"/>
      <c r="E246" s="54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122"/>
      <c r="U246" s="122"/>
      <c r="V246" s="122"/>
      <c r="W246" s="122"/>
    </row>
    <row r="247" spans="1:23" ht="17" thickBot="1" x14ac:dyDescent="0.35">
      <c r="A247" s="76" t="s">
        <v>32</v>
      </c>
      <c r="B247" s="119">
        <f>SUM(D247:T247)</f>
        <v>0</v>
      </c>
      <c r="C247" s="26">
        <f>B247+40</f>
        <v>40</v>
      </c>
      <c r="D247" s="78"/>
      <c r="E247" s="79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123"/>
      <c r="U247" s="123"/>
      <c r="V247" s="123"/>
      <c r="W247" s="123"/>
    </row>
    <row r="248" spans="1:23" ht="21.1" x14ac:dyDescent="0.35">
      <c r="A248" s="48" t="s">
        <v>198</v>
      </c>
      <c r="B248" s="118"/>
      <c r="C248" s="27"/>
      <c r="D248" s="75"/>
      <c r="E248" s="54"/>
      <c r="F248" s="75" t="s">
        <v>551</v>
      </c>
      <c r="G248" s="75" t="s">
        <v>551</v>
      </c>
      <c r="H248" s="75" t="s">
        <v>551</v>
      </c>
      <c r="I248" s="75"/>
      <c r="J248" s="75" t="s">
        <v>604</v>
      </c>
      <c r="K248" s="75"/>
      <c r="L248" s="75"/>
      <c r="M248" s="75"/>
      <c r="N248" s="75" t="s">
        <v>545</v>
      </c>
      <c r="O248" s="83"/>
      <c r="P248" s="83"/>
      <c r="Q248" s="83"/>
      <c r="R248" s="83"/>
      <c r="S248" s="75"/>
      <c r="T248" s="75"/>
      <c r="U248" s="75"/>
      <c r="V248" s="75"/>
      <c r="W248" s="75"/>
    </row>
    <row r="249" spans="1:23" x14ac:dyDescent="0.3">
      <c r="A249" s="80" t="s">
        <v>28</v>
      </c>
      <c r="B249" s="118">
        <f>SUM(D249:T249)+11</f>
        <v>13</v>
      </c>
      <c r="C249" s="25">
        <f>B249+36</f>
        <v>49</v>
      </c>
      <c r="D249" s="75"/>
      <c r="E249" s="54"/>
      <c r="F249" s="75"/>
      <c r="G249" s="75"/>
      <c r="H249" s="75"/>
      <c r="I249" s="75"/>
      <c r="J249" s="75">
        <v>1</v>
      </c>
      <c r="K249" s="75"/>
      <c r="L249" s="75"/>
      <c r="M249" s="75"/>
      <c r="N249" s="75">
        <v>1</v>
      </c>
      <c r="O249" s="75"/>
      <c r="P249" s="75"/>
      <c r="Q249" s="75"/>
      <c r="R249" s="75"/>
      <c r="S249" s="75"/>
      <c r="T249" s="75"/>
      <c r="U249" s="75"/>
      <c r="V249" s="75"/>
      <c r="W249" s="75"/>
    </row>
    <row r="250" spans="1:23" x14ac:dyDescent="0.3">
      <c r="A250" s="80" t="s">
        <v>29</v>
      </c>
      <c r="B250" s="118">
        <f>SUM(D250:T250)+5</f>
        <v>8</v>
      </c>
      <c r="C250" s="25">
        <f>B250+3</f>
        <v>11</v>
      </c>
      <c r="D250" s="75"/>
      <c r="E250" s="54"/>
      <c r="F250" s="75">
        <v>1</v>
      </c>
      <c r="G250" s="75">
        <v>1</v>
      </c>
      <c r="H250" s="75">
        <v>1</v>
      </c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</row>
    <row r="251" spans="1:23" x14ac:dyDescent="0.3">
      <c r="A251" s="80" t="s">
        <v>30</v>
      </c>
      <c r="B251" s="118">
        <f>B249+B250</f>
        <v>21</v>
      </c>
      <c r="C251" s="25">
        <f>C249+C250</f>
        <v>60</v>
      </c>
      <c r="D251" s="75"/>
      <c r="E251" s="54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</row>
    <row r="252" spans="1:23" x14ac:dyDescent="0.3">
      <c r="A252" s="80" t="s">
        <v>31</v>
      </c>
      <c r="B252" s="118">
        <f>SUM(D252:T252)</f>
        <v>0</v>
      </c>
      <c r="C252" s="25">
        <f>B252+4</f>
        <v>4</v>
      </c>
      <c r="D252" s="75"/>
      <c r="E252" s="54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</row>
    <row r="253" spans="1:23" ht="17" thickBot="1" x14ac:dyDescent="0.35">
      <c r="A253" s="82" t="s">
        <v>32</v>
      </c>
      <c r="B253" s="119">
        <f>SUM(D253:T253)</f>
        <v>0</v>
      </c>
      <c r="C253" s="26">
        <f>B253+20</f>
        <v>20</v>
      </c>
      <c r="D253" s="78"/>
      <c r="E253" s="79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</row>
    <row r="254" spans="1:23" ht="21.1" x14ac:dyDescent="0.35">
      <c r="A254" s="66" t="s">
        <v>611</v>
      </c>
      <c r="B254" s="120"/>
      <c r="C254" s="28"/>
      <c r="D254" s="83">
        <v>5</v>
      </c>
      <c r="E254" s="101"/>
      <c r="F254" s="83" t="s">
        <v>604</v>
      </c>
      <c r="G254" s="83"/>
      <c r="H254" s="83" t="s">
        <v>604</v>
      </c>
      <c r="I254" s="83" t="s">
        <v>604</v>
      </c>
      <c r="J254" s="83"/>
      <c r="K254" s="83"/>
      <c r="L254" s="83" t="s">
        <v>604</v>
      </c>
      <c r="M254" s="83" t="s">
        <v>604</v>
      </c>
      <c r="N254" s="83"/>
      <c r="O254" s="83" t="s">
        <v>604</v>
      </c>
      <c r="P254" s="83">
        <v>5</v>
      </c>
      <c r="Q254" s="83"/>
      <c r="R254" s="83" t="s">
        <v>604</v>
      </c>
      <c r="S254" s="83">
        <v>5</v>
      </c>
      <c r="T254" s="121" t="s">
        <v>545</v>
      </c>
      <c r="U254" s="121" t="s">
        <v>604</v>
      </c>
      <c r="V254" s="121" t="s">
        <v>604</v>
      </c>
      <c r="W254" s="121">
        <v>5</v>
      </c>
    </row>
    <row r="255" spans="1:23" x14ac:dyDescent="0.3">
      <c r="A255" s="72" t="s">
        <v>28</v>
      </c>
      <c r="B255" s="118">
        <f>SUM(D255:T255)</f>
        <v>11</v>
      </c>
      <c r="C255" s="25">
        <f>B255</f>
        <v>11</v>
      </c>
      <c r="D255" s="75">
        <v>1</v>
      </c>
      <c r="E255" s="54"/>
      <c r="F255" s="75">
        <v>1</v>
      </c>
      <c r="G255" s="75"/>
      <c r="H255" s="75">
        <v>1</v>
      </c>
      <c r="I255" s="75">
        <v>1</v>
      </c>
      <c r="J255" s="75"/>
      <c r="K255" s="75"/>
      <c r="L255" s="75">
        <v>1</v>
      </c>
      <c r="M255" s="75">
        <v>1</v>
      </c>
      <c r="N255" s="75"/>
      <c r="O255" s="75">
        <v>1</v>
      </c>
      <c r="P255" s="75">
        <v>1</v>
      </c>
      <c r="Q255" s="75"/>
      <c r="R255" s="75">
        <v>1</v>
      </c>
      <c r="S255" s="75">
        <v>1</v>
      </c>
      <c r="T255" s="122">
        <v>1</v>
      </c>
      <c r="U255" s="122">
        <v>1</v>
      </c>
      <c r="V255" s="122">
        <v>1</v>
      </c>
      <c r="W255" s="122">
        <v>1</v>
      </c>
    </row>
    <row r="256" spans="1:23" x14ac:dyDescent="0.3">
      <c r="A256" s="72" t="s">
        <v>29</v>
      </c>
      <c r="B256" s="118">
        <f>SUM(D256:T256)</f>
        <v>0</v>
      </c>
      <c r="C256" s="25">
        <f t="shared" ref="C256:C259" si="29">B256</f>
        <v>0</v>
      </c>
      <c r="D256" s="75"/>
      <c r="E256" s="54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122"/>
      <c r="U256" s="122"/>
      <c r="V256" s="122"/>
      <c r="W256" s="122"/>
    </row>
    <row r="257" spans="1:23" x14ac:dyDescent="0.3">
      <c r="A257" s="72" t="s">
        <v>30</v>
      </c>
      <c r="B257" s="118">
        <f>B255+B256</f>
        <v>11</v>
      </c>
      <c r="C257" s="25">
        <f t="shared" si="29"/>
        <v>11</v>
      </c>
      <c r="D257" s="75"/>
      <c r="E257" s="54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122"/>
      <c r="U257" s="122"/>
      <c r="V257" s="122"/>
      <c r="W257" s="122"/>
    </row>
    <row r="258" spans="1:23" x14ac:dyDescent="0.3">
      <c r="A258" s="72" t="s">
        <v>31</v>
      </c>
      <c r="B258" s="118">
        <f>SUM(D258:T258)</f>
        <v>2</v>
      </c>
      <c r="C258" s="25">
        <f t="shared" si="29"/>
        <v>2</v>
      </c>
      <c r="D258" s="75"/>
      <c r="E258" s="54"/>
      <c r="F258" s="75"/>
      <c r="G258" s="75"/>
      <c r="H258" s="75"/>
      <c r="I258" s="75"/>
      <c r="J258" s="75"/>
      <c r="K258" s="75"/>
      <c r="L258" s="75"/>
      <c r="M258" s="75"/>
      <c r="N258" s="75"/>
      <c r="O258" s="75">
        <v>1</v>
      </c>
      <c r="P258" s="75"/>
      <c r="Q258" s="75"/>
      <c r="R258" s="75"/>
      <c r="S258" s="75"/>
      <c r="T258" s="122">
        <v>1</v>
      </c>
      <c r="U258" s="122"/>
      <c r="V258" s="122"/>
      <c r="W258" s="122">
        <v>1</v>
      </c>
    </row>
    <row r="259" spans="1:23" ht="17" thickBot="1" x14ac:dyDescent="0.35">
      <c r="A259" s="76" t="s">
        <v>32</v>
      </c>
      <c r="B259" s="119">
        <f>SUM(D259:T259)</f>
        <v>10</v>
      </c>
      <c r="C259" s="26">
        <f t="shared" si="29"/>
        <v>10</v>
      </c>
      <c r="D259" s="78"/>
      <c r="E259" s="79"/>
      <c r="F259" s="78"/>
      <c r="G259" s="78"/>
      <c r="H259" s="78"/>
      <c r="I259" s="78"/>
      <c r="J259" s="78"/>
      <c r="K259" s="78"/>
      <c r="L259" s="78"/>
      <c r="M259" s="78"/>
      <c r="N259" s="78"/>
      <c r="O259" s="78">
        <v>5</v>
      </c>
      <c r="P259" s="78"/>
      <c r="Q259" s="78"/>
      <c r="R259" s="78"/>
      <c r="S259" s="78"/>
      <c r="T259" s="123">
        <v>5</v>
      </c>
      <c r="U259" s="123"/>
      <c r="V259" s="123"/>
      <c r="W259" s="123">
        <v>5</v>
      </c>
    </row>
    <row r="260" spans="1:23" ht="21.1" x14ac:dyDescent="0.35">
      <c r="A260" s="66" t="s">
        <v>619</v>
      </c>
      <c r="B260" s="120"/>
      <c r="C260" s="28"/>
      <c r="D260" s="83" t="s">
        <v>621</v>
      </c>
      <c r="E260" s="101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121"/>
      <c r="U260" s="121"/>
      <c r="V260" s="121"/>
      <c r="W260" s="121"/>
    </row>
    <row r="261" spans="1:23" x14ac:dyDescent="0.3">
      <c r="A261" s="72" t="s">
        <v>28</v>
      </c>
      <c r="B261" s="118">
        <f>SUM(D261:T261)</f>
        <v>0</v>
      </c>
      <c r="C261" s="25">
        <f>B261</f>
        <v>0</v>
      </c>
      <c r="D261" s="75"/>
      <c r="E261" s="54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122"/>
      <c r="U261" s="122"/>
      <c r="V261" s="122"/>
      <c r="W261" s="122"/>
    </row>
    <row r="262" spans="1:23" x14ac:dyDescent="0.3">
      <c r="A262" s="72" t="s">
        <v>29</v>
      </c>
      <c r="B262" s="118">
        <f>SUM(D262:T262)</f>
        <v>0</v>
      </c>
      <c r="C262" s="25">
        <f t="shared" ref="C262:C265" si="30">B262</f>
        <v>0</v>
      </c>
      <c r="D262" s="75"/>
      <c r="E262" s="54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122"/>
      <c r="U262" s="122"/>
      <c r="V262" s="122"/>
      <c r="W262" s="122"/>
    </row>
    <row r="263" spans="1:23" x14ac:dyDescent="0.3">
      <c r="A263" s="72" t="s">
        <v>30</v>
      </c>
      <c r="B263" s="118">
        <f>B261+B262</f>
        <v>0</v>
      </c>
      <c r="C263" s="25">
        <f t="shared" si="30"/>
        <v>0</v>
      </c>
      <c r="D263" s="75"/>
      <c r="E263" s="54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122"/>
      <c r="U263" s="122"/>
      <c r="V263" s="122"/>
      <c r="W263" s="122"/>
    </row>
    <row r="264" spans="1:23" x14ac:dyDescent="0.3">
      <c r="A264" s="72" t="s">
        <v>31</v>
      </c>
      <c r="B264" s="118">
        <f>SUM(D264:T264)</f>
        <v>0</v>
      </c>
      <c r="C264" s="25">
        <f t="shared" si="30"/>
        <v>0</v>
      </c>
      <c r="D264" s="75"/>
      <c r="E264" s="54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122"/>
      <c r="U264" s="122"/>
      <c r="V264" s="122"/>
      <c r="W264" s="122"/>
    </row>
    <row r="265" spans="1:23" ht="17" thickBot="1" x14ac:dyDescent="0.35">
      <c r="A265" s="76" t="s">
        <v>32</v>
      </c>
      <c r="B265" s="119">
        <f>SUM(D265:T265)</f>
        <v>0</v>
      </c>
      <c r="C265" s="26">
        <f t="shared" si="30"/>
        <v>0</v>
      </c>
      <c r="D265" s="78"/>
      <c r="E265" s="79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123"/>
      <c r="U265" s="123"/>
      <c r="V265" s="123"/>
      <c r="W265" s="123"/>
    </row>
    <row r="266" spans="1:23" ht="21.1" x14ac:dyDescent="0.35">
      <c r="A266" s="48" t="s">
        <v>199</v>
      </c>
      <c r="B266" s="118"/>
      <c r="C266" s="27"/>
      <c r="D266" s="75"/>
      <c r="E266" s="54"/>
      <c r="F266" s="75" t="s">
        <v>551</v>
      </c>
      <c r="G266" s="75">
        <v>5</v>
      </c>
      <c r="H266" s="75" t="s">
        <v>551</v>
      </c>
      <c r="I266" s="75" t="s">
        <v>545</v>
      </c>
      <c r="J266" s="75" t="s">
        <v>551</v>
      </c>
      <c r="K266" s="75" t="s">
        <v>551</v>
      </c>
      <c r="L266" s="75"/>
      <c r="M266" s="75" t="s">
        <v>551</v>
      </c>
      <c r="N266" s="75">
        <v>5</v>
      </c>
      <c r="O266" s="75"/>
      <c r="P266" s="75"/>
      <c r="Q266" s="75" t="s">
        <v>551</v>
      </c>
      <c r="R266" s="75"/>
      <c r="S266" s="75"/>
      <c r="T266" s="75">
        <v>5</v>
      </c>
      <c r="U266" s="75"/>
      <c r="V266" s="75"/>
      <c r="W266" s="75"/>
    </row>
    <row r="267" spans="1:23" x14ac:dyDescent="0.3">
      <c r="A267" s="80" t="s">
        <v>28</v>
      </c>
      <c r="B267" s="118">
        <f>SUM(D267:T267)+28</f>
        <v>32</v>
      </c>
      <c r="C267" s="25">
        <f>B267+13</f>
        <v>45</v>
      </c>
      <c r="D267" s="75"/>
      <c r="E267" s="54"/>
      <c r="F267" s="75"/>
      <c r="G267" s="75">
        <v>1</v>
      </c>
      <c r="H267" s="75"/>
      <c r="I267" s="75">
        <v>1</v>
      </c>
      <c r="J267" s="75"/>
      <c r="K267" s="75"/>
      <c r="L267" s="75"/>
      <c r="M267" s="75"/>
      <c r="N267" s="75">
        <v>1</v>
      </c>
      <c r="O267" s="75"/>
      <c r="P267" s="75"/>
      <c r="Q267" s="75"/>
      <c r="R267" s="75"/>
      <c r="S267" s="75"/>
      <c r="T267" s="75">
        <v>1</v>
      </c>
      <c r="U267" s="75"/>
      <c r="V267" s="75"/>
      <c r="W267" s="75"/>
    </row>
    <row r="268" spans="1:23" x14ac:dyDescent="0.3">
      <c r="A268" s="80" t="s">
        <v>29</v>
      </c>
      <c r="B268" s="118">
        <f>SUM(D268:T268)+4</f>
        <v>10</v>
      </c>
      <c r="C268" s="25">
        <f>B268+20</f>
        <v>30</v>
      </c>
      <c r="D268" s="75"/>
      <c r="E268" s="54"/>
      <c r="F268" s="75">
        <v>1</v>
      </c>
      <c r="G268" s="75"/>
      <c r="H268" s="75">
        <v>1</v>
      </c>
      <c r="I268" s="75"/>
      <c r="J268" s="75">
        <v>1</v>
      </c>
      <c r="K268" s="75">
        <v>1</v>
      </c>
      <c r="L268" s="75"/>
      <c r="M268" s="75">
        <v>1</v>
      </c>
      <c r="N268" s="75"/>
      <c r="O268" s="75"/>
      <c r="P268" s="75"/>
      <c r="Q268" s="75">
        <v>1</v>
      </c>
      <c r="R268" s="75"/>
      <c r="S268" s="75"/>
      <c r="T268" s="75"/>
      <c r="U268" s="75"/>
      <c r="V268" s="75"/>
      <c r="W268" s="75"/>
    </row>
    <row r="269" spans="1:23" x14ac:dyDescent="0.3">
      <c r="A269" s="80" t="s">
        <v>30</v>
      </c>
      <c r="B269" s="118">
        <f>B267+B268</f>
        <v>42</v>
      </c>
      <c r="C269" s="25">
        <f>C267+C268</f>
        <v>75</v>
      </c>
      <c r="D269" s="75"/>
      <c r="E269" s="54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</row>
    <row r="270" spans="1:23" x14ac:dyDescent="0.3">
      <c r="A270" s="80" t="s">
        <v>31</v>
      </c>
      <c r="B270" s="118">
        <f>SUM(D270:T270)</f>
        <v>0</v>
      </c>
      <c r="C270" s="25">
        <f>B270</f>
        <v>0</v>
      </c>
      <c r="D270" s="75"/>
      <c r="E270" s="54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</row>
    <row r="271" spans="1:23" ht="17" thickBot="1" x14ac:dyDescent="0.35">
      <c r="A271" s="82" t="s">
        <v>32</v>
      </c>
      <c r="B271" s="119">
        <f>SUM(D271:T271)</f>
        <v>0</v>
      </c>
      <c r="C271" s="26">
        <f>B271</f>
        <v>0</v>
      </c>
      <c r="D271" s="78"/>
      <c r="E271" s="79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</row>
    <row r="272" spans="1:23" ht="21.1" x14ac:dyDescent="0.35">
      <c r="A272" s="48" t="s">
        <v>200</v>
      </c>
      <c r="B272" s="118"/>
      <c r="C272" s="27"/>
      <c r="D272" s="75"/>
      <c r="E272" s="54"/>
      <c r="F272" s="75"/>
      <c r="G272" s="75"/>
      <c r="H272" s="75"/>
      <c r="I272" s="75" t="s">
        <v>551</v>
      </c>
      <c r="J272" s="75"/>
      <c r="K272" s="75" t="s">
        <v>551</v>
      </c>
      <c r="L272" s="75" t="s">
        <v>551</v>
      </c>
      <c r="M272" s="75" t="s">
        <v>551</v>
      </c>
      <c r="N272" s="75" t="s">
        <v>551</v>
      </c>
      <c r="O272" s="75" t="s">
        <v>551</v>
      </c>
      <c r="P272" s="75" t="s">
        <v>551</v>
      </c>
      <c r="Q272" s="75">
        <v>4</v>
      </c>
      <c r="R272" s="75" t="s">
        <v>551</v>
      </c>
      <c r="S272" s="75" t="s">
        <v>551</v>
      </c>
      <c r="T272" s="75" t="s">
        <v>551</v>
      </c>
      <c r="U272" s="75" t="s">
        <v>551</v>
      </c>
      <c r="V272" s="75" t="s">
        <v>551</v>
      </c>
      <c r="W272" s="75" t="s">
        <v>551</v>
      </c>
    </row>
    <row r="273" spans="1:23" x14ac:dyDescent="0.3">
      <c r="A273" s="80" t="s">
        <v>28</v>
      </c>
      <c r="B273" s="118">
        <f>SUM(D273:T273)+44</f>
        <v>45</v>
      </c>
      <c r="C273" s="25">
        <f>B273+13</f>
        <v>58</v>
      </c>
      <c r="D273" s="75"/>
      <c r="E273" s="54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>
        <v>1</v>
      </c>
      <c r="R273" s="75"/>
      <c r="S273" s="75"/>
      <c r="T273" s="75"/>
      <c r="U273" s="75"/>
      <c r="V273" s="75"/>
      <c r="W273" s="75"/>
    </row>
    <row r="274" spans="1:23" x14ac:dyDescent="0.3">
      <c r="A274" s="80" t="s">
        <v>29</v>
      </c>
      <c r="B274" s="118">
        <f>SUM(D274:T274)+7</f>
        <v>17</v>
      </c>
      <c r="C274" s="25">
        <f>B274</f>
        <v>17</v>
      </c>
      <c r="D274" s="75"/>
      <c r="E274" s="54"/>
      <c r="F274" s="75"/>
      <c r="G274" s="75"/>
      <c r="H274" s="75"/>
      <c r="I274" s="75">
        <v>1</v>
      </c>
      <c r="J274" s="75"/>
      <c r="K274" s="75">
        <v>1</v>
      </c>
      <c r="L274" s="75">
        <v>1</v>
      </c>
      <c r="M274" s="75">
        <v>1</v>
      </c>
      <c r="N274" s="75">
        <v>1</v>
      </c>
      <c r="O274" s="75">
        <v>1</v>
      </c>
      <c r="P274" s="75">
        <v>1</v>
      </c>
      <c r="Q274" s="75"/>
      <c r="R274" s="75">
        <v>1</v>
      </c>
      <c r="S274" s="75">
        <v>1</v>
      </c>
      <c r="T274" s="75">
        <v>1</v>
      </c>
      <c r="U274" s="75">
        <v>1</v>
      </c>
      <c r="V274" s="75">
        <v>1</v>
      </c>
      <c r="W274" s="75">
        <v>1</v>
      </c>
    </row>
    <row r="275" spans="1:23" x14ac:dyDescent="0.3">
      <c r="A275" s="80" t="s">
        <v>30</v>
      </c>
      <c r="B275" s="118">
        <f>B273+B274</f>
        <v>62</v>
      </c>
      <c r="C275" s="25">
        <f>C273+C274</f>
        <v>75</v>
      </c>
      <c r="D275" s="75"/>
      <c r="E275" s="54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</row>
    <row r="276" spans="1:23" x14ac:dyDescent="0.3">
      <c r="A276" s="80" t="s">
        <v>31</v>
      </c>
      <c r="B276" s="118">
        <f>SUM(D276:T276)+4</f>
        <v>4</v>
      </c>
      <c r="C276" s="25">
        <f>B276+2</f>
        <v>6</v>
      </c>
      <c r="D276" s="75"/>
      <c r="E276" s="54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</row>
    <row r="277" spans="1:23" ht="17" thickBot="1" x14ac:dyDescent="0.35">
      <c r="A277" s="82" t="s">
        <v>32</v>
      </c>
      <c r="B277" s="119">
        <f>SUM(D277:T277)+20</f>
        <v>20</v>
      </c>
      <c r="C277" s="26">
        <f>B277+10</f>
        <v>30</v>
      </c>
      <c r="D277" s="78"/>
      <c r="E277" s="79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5"/>
      <c r="Q277" s="75"/>
      <c r="R277" s="75"/>
      <c r="S277" s="75"/>
      <c r="T277" s="75"/>
      <c r="U277" s="75"/>
      <c r="V277" s="75"/>
      <c r="W277" s="75"/>
    </row>
    <row r="278" spans="1:23" ht="21.1" x14ac:dyDescent="0.35">
      <c r="A278" s="48" t="s">
        <v>201</v>
      </c>
      <c r="B278" s="118"/>
      <c r="C278" s="27"/>
      <c r="D278" s="75"/>
      <c r="E278" s="54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83"/>
      <c r="Q278" s="83"/>
      <c r="R278" s="83"/>
      <c r="S278" s="83"/>
      <c r="T278" s="83"/>
      <c r="U278" s="83"/>
      <c r="V278" s="83"/>
      <c r="W278" s="83"/>
    </row>
    <row r="279" spans="1:23" x14ac:dyDescent="0.3">
      <c r="A279" s="80" t="s">
        <v>28</v>
      </c>
      <c r="B279" s="118">
        <f>SUM(D279:T279)+22</f>
        <v>22</v>
      </c>
      <c r="C279" s="25">
        <f>B279</f>
        <v>22</v>
      </c>
      <c r="D279" s="75"/>
      <c r="E279" s="54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</row>
    <row r="280" spans="1:23" x14ac:dyDescent="0.3">
      <c r="A280" s="80" t="s">
        <v>29</v>
      </c>
      <c r="B280" s="118">
        <f>SUM(D280:T280)+5</f>
        <v>5</v>
      </c>
      <c r="C280" s="25">
        <f t="shared" ref="C280:C283" si="31">B280</f>
        <v>5</v>
      </c>
      <c r="D280" s="75"/>
      <c r="E280" s="54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</row>
    <row r="281" spans="1:23" x14ac:dyDescent="0.3">
      <c r="A281" s="80" t="s">
        <v>30</v>
      </c>
      <c r="B281" s="118">
        <f>B279+B280</f>
        <v>27</v>
      </c>
      <c r="C281" s="25">
        <f t="shared" si="31"/>
        <v>27</v>
      </c>
      <c r="D281" s="75"/>
      <c r="E281" s="54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</row>
    <row r="282" spans="1:23" x14ac:dyDescent="0.3">
      <c r="A282" s="80" t="s">
        <v>31</v>
      </c>
      <c r="B282" s="118">
        <f>SUM(D282:T282)</f>
        <v>0</v>
      </c>
      <c r="C282" s="25">
        <f t="shared" si="31"/>
        <v>0</v>
      </c>
      <c r="D282" s="75"/>
      <c r="E282" s="54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</row>
    <row r="283" spans="1:23" ht="17" thickBot="1" x14ac:dyDescent="0.35">
      <c r="A283" s="82" t="s">
        <v>32</v>
      </c>
      <c r="B283" s="119">
        <f>SUM(D283:T283)</f>
        <v>0</v>
      </c>
      <c r="C283" s="26">
        <f t="shared" si="31"/>
        <v>0</v>
      </c>
      <c r="D283" s="78"/>
      <c r="E283" s="79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</row>
    <row r="284" spans="1:23" ht="21.1" x14ac:dyDescent="0.35">
      <c r="A284" s="66" t="s">
        <v>209</v>
      </c>
      <c r="B284" s="118"/>
      <c r="C284" s="27"/>
      <c r="D284" s="75">
        <v>4</v>
      </c>
      <c r="E284" s="54"/>
      <c r="F284" s="75">
        <v>4</v>
      </c>
      <c r="G284" s="75" t="s">
        <v>545</v>
      </c>
      <c r="H284" s="75"/>
      <c r="I284" s="75" t="s">
        <v>551</v>
      </c>
      <c r="J284" s="75" t="s">
        <v>545</v>
      </c>
      <c r="K284" s="75" t="s">
        <v>545</v>
      </c>
      <c r="L284" s="75">
        <v>4</v>
      </c>
      <c r="M284" s="75" t="s">
        <v>545</v>
      </c>
      <c r="N284" s="75"/>
      <c r="O284" s="75">
        <v>4</v>
      </c>
      <c r="P284" s="75" t="s">
        <v>545</v>
      </c>
      <c r="Q284" s="75"/>
      <c r="R284" s="75">
        <v>4</v>
      </c>
      <c r="S284" s="75" t="s">
        <v>545</v>
      </c>
      <c r="T284" s="75">
        <v>6</v>
      </c>
      <c r="U284" s="75" t="s">
        <v>635</v>
      </c>
      <c r="V284" s="75">
        <v>4</v>
      </c>
      <c r="W284" s="75" t="s">
        <v>596</v>
      </c>
    </row>
    <row r="285" spans="1:23" x14ac:dyDescent="0.3">
      <c r="A285" s="72" t="s">
        <v>28</v>
      </c>
      <c r="B285" s="118">
        <f>SUM(D285:T285)+11</f>
        <v>23</v>
      </c>
      <c r="C285" s="25">
        <f>B285</f>
        <v>23</v>
      </c>
      <c r="D285" s="75">
        <v>1</v>
      </c>
      <c r="E285" s="54"/>
      <c r="F285" s="75">
        <v>1</v>
      </c>
      <c r="G285" s="75">
        <v>1</v>
      </c>
      <c r="H285" s="75"/>
      <c r="I285" s="75"/>
      <c r="J285" s="75">
        <v>1</v>
      </c>
      <c r="K285" s="75">
        <v>1</v>
      </c>
      <c r="L285" s="75">
        <v>1</v>
      </c>
      <c r="M285" s="75">
        <v>1</v>
      </c>
      <c r="N285" s="75"/>
      <c r="O285" s="75">
        <v>1</v>
      </c>
      <c r="P285" s="75">
        <v>1</v>
      </c>
      <c r="Q285" s="75"/>
      <c r="R285" s="75">
        <v>1</v>
      </c>
      <c r="S285" s="75">
        <v>1</v>
      </c>
      <c r="T285" s="75">
        <v>1</v>
      </c>
      <c r="U285" s="75">
        <v>1</v>
      </c>
      <c r="V285" s="75">
        <v>1</v>
      </c>
      <c r="W285" s="75">
        <v>1</v>
      </c>
    </row>
    <row r="286" spans="1:23" x14ac:dyDescent="0.3">
      <c r="A286" s="72" t="s">
        <v>29</v>
      </c>
      <c r="B286" s="118">
        <f>SUM(D286:T286)+6</f>
        <v>7</v>
      </c>
      <c r="C286" s="25">
        <f t="shared" ref="C286:C289" si="32">B286</f>
        <v>7</v>
      </c>
      <c r="D286" s="75"/>
      <c r="E286" s="54"/>
      <c r="F286" s="75"/>
      <c r="G286" s="75"/>
      <c r="H286" s="75"/>
      <c r="I286" s="75">
        <v>1</v>
      </c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</row>
    <row r="287" spans="1:23" x14ac:dyDescent="0.3">
      <c r="A287" s="72" t="s">
        <v>30</v>
      </c>
      <c r="B287" s="118">
        <f>B285+B286</f>
        <v>30</v>
      </c>
      <c r="C287" s="25">
        <f t="shared" si="32"/>
        <v>30</v>
      </c>
      <c r="D287" s="75"/>
      <c r="E287" s="54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</row>
    <row r="288" spans="1:23" x14ac:dyDescent="0.3">
      <c r="A288" s="72" t="s">
        <v>31</v>
      </c>
      <c r="B288" s="118">
        <f>SUM(D288:T288)+2</f>
        <v>2</v>
      </c>
      <c r="C288" s="25">
        <f t="shared" si="32"/>
        <v>2</v>
      </c>
      <c r="D288" s="75"/>
      <c r="E288" s="54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</row>
    <row r="289" spans="1:23" ht="17" thickBot="1" x14ac:dyDescent="0.35">
      <c r="A289" s="76" t="s">
        <v>32</v>
      </c>
      <c r="B289" s="119">
        <f>SUM(D289:T289)+10</f>
        <v>10</v>
      </c>
      <c r="C289" s="26">
        <f t="shared" si="32"/>
        <v>10</v>
      </c>
      <c r="D289" s="78"/>
      <c r="E289" s="79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</row>
    <row r="290" spans="1:23" ht="21.1" x14ac:dyDescent="0.35">
      <c r="A290" s="48" t="s">
        <v>202</v>
      </c>
      <c r="B290" s="118"/>
      <c r="C290" s="27"/>
      <c r="D290" s="75"/>
      <c r="E290" s="54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</row>
    <row r="291" spans="1:23" x14ac:dyDescent="0.3">
      <c r="A291" s="80" t="s">
        <v>28</v>
      </c>
      <c r="B291" s="118">
        <f>SUM(D291:T291)+10</f>
        <v>10</v>
      </c>
      <c r="C291" s="25">
        <f>B291</f>
        <v>10</v>
      </c>
      <c r="D291" s="75"/>
      <c r="E291" s="54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</row>
    <row r="292" spans="1:23" x14ac:dyDescent="0.3">
      <c r="A292" s="80" t="s">
        <v>29</v>
      </c>
      <c r="B292" s="118">
        <f>SUM(D292:T292)+4</f>
        <v>4</v>
      </c>
      <c r="C292" s="25">
        <f t="shared" ref="C292:C295" si="33">B292</f>
        <v>4</v>
      </c>
      <c r="D292" s="75"/>
      <c r="E292" s="54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</row>
    <row r="293" spans="1:23" x14ac:dyDescent="0.3">
      <c r="A293" s="80" t="s">
        <v>30</v>
      </c>
      <c r="B293" s="118">
        <f>B291+B292</f>
        <v>14</v>
      </c>
      <c r="C293" s="25">
        <f t="shared" si="33"/>
        <v>14</v>
      </c>
      <c r="D293" s="75"/>
      <c r="E293" s="54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</row>
    <row r="294" spans="1:23" x14ac:dyDescent="0.3">
      <c r="A294" s="80" t="s">
        <v>31</v>
      </c>
      <c r="B294" s="118">
        <f>SUM(D294:T294)+4</f>
        <v>4</v>
      </c>
      <c r="C294" s="25">
        <f t="shared" si="33"/>
        <v>4</v>
      </c>
      <c r="D294" s="75"/>
      <c r="E294" s="54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</row>
    <row r="295" spans="1:23" ht="17" thickBot="1" x14ac:dyDescent="0.35">
      <c r="A295" s="82" t="s">
        <v>32</v>
      </c>
      <c r="B295" s="119">
        <f>SUM(D295:T295)+20</f>
        <v>20</v>
      </c>
      <c r="C295" s="26">
        <f t="shared" si="33"/>
        <v>20</v>
      </c>
      <c r="D295" s="78"/>
      <c r="E295" s="79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</row>
    <row r="296" spans="1:23" ht="21.1" x14ac:dyDescent="0.35">
      <c r="A296" s="48" t="s">
        <v>203</v>
      </c>
      <c r="B296" s="118"/>
      <c r="C296" s="27"/>
      <c r="D296" s="75"/>
      <c r="E296" s="54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</row>
    <row r="297" spans="1:23" x14ac:dyDescent="0.3">
      <c r="A297" s="80" t="s">
        <v>28</v>
      </c>
      <c r="B297" s="118">
        <f>SUM(D297:T297)</f>
        <v>0</v>
      </c>
      <c r="C297" s="25">
        <f>B297+11</f>
        <v>11</v>
      </c>
      <c r="D297" s="75"/>
      <c r="E297" s="54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</row>
    <row r="298" spans="1:23" x14ac:dyDescent="0.3">
      <c r="A298" s="80" t="s">
        <v>29</v>
      </c>
      <c r="B298" s="118">
        <f>SUM(D298:T298)</f>
        <v>0</v>
      </c>
      <c r="C298" s="25">
        <f>B298</f>
        <v>0</v>
      </c>
      <c r="D298" s="75"/>
      <c r="E298" s="54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</row>
    <row r="299" spans="1:23" x14ac:dyDescent="0.3">
      <c r="A299" s="80" t="s">
        <v>30</v>
      </c>
      <c r="B299" s="118">
        <f>B297+B298</f>
        <v>0</v>
      </c>
      <c r="C299" s="25">
        <f>C297+C298</f>
        <v>11</v>
      </c>
      <c r="D299" s="75"/>
      <c r="E299" s="54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</row>
    <row r="300" spans="1:23" x14ac:dyDescent="0.3">
      <c r="A300" s="80" t="s">
        <v>31</v>
      </c>
      <c r="B300" s="118">
        <f>SUM(D300:T300)</f>
        <v>0</v>
      </c>
      <c r="C300" s="25">
        <f>B300</f>
        <v>0</v>
      </c>
      <c r="D300" s="75"/>
      <c r="E300" s="54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</row>
    <row r="301" spans="1:23" ht="17" thickBot="1" x14ac:dyDescent="0.35">
      <c r="A301" s="82" t="s">
        <v>32</v>
      </c>
      <c r="B301" s="119">
        <f>SUM(D301:T301)</f>
        <v>0</v>
      </c>
      <c r="C301" s="26">
        <f>B301</f>
        <v>0</v>
      </c>
      <c r="D301" s="78"/>
      <c r="E301" s="79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</row>
    <row r="302" spans="1:23" ht="21.1" x14ac:dyDescent="0.35">
      <c r="A302" s="66" t="s">
        <v>204</v>
      </c>
      <c r="B302" s="118"/>
      <c r="C302" s="27"/>
      <c r="D302" s="75"/>
      <c r="E302" s="54"/>
      <c r="F302" s="75" t="s">
        <v>592</v>
      </c>
      <c r="G302" s="75" t="s">
        <v>592</v>
      </c>
      <c r="H302" s="75" t="s">
        <v>689</v>
      </c>
      <c r="I302" s="75">
        <v>8</v>
      </c>
      <c r="J302" s="75">
        <v>8</v>
      </c>
      <c r="K302" s="75">
        <v>8</v>
      </c>
      <c r="L302" s="75" t="s">
        <v>592</v>
      </c>
      <c r="M302" s="75"/>
      <c r="N302" s="75">
        <v>8</v>
      </c>
      <c r="O302" s="75" t="s">
        <v>592</v>
      </c>
      <c r="P302" s="75"/>
      <c r="Q302" s="75">
        <v>8</v>
      </c>
      <c r="R302" s="75" t="s">
        <v>592</v>
      </c>
      <c r="S302" s="75">
        <v>8</v>
      </c>
      <c r="T302" s="75">
        <v>8</v>
      </c>
      <c r="U302" s="75">
        <v>8</v>
      </c>
      <c r="V302" s="75">
        <v>8</v>
      </c>
      <c r="W302" s="75" t="s">
        <v>592</v>
      </c>
    </row>
    <row r="303" spans="1:23" x14ac:dyDescent="0.3">
      <c r="A303" s="72" t="s">
        <v>28</v>
      </c>
      <c r="B303" s="118">
        <f>SUM(D303:T303)+44</f>
        <v>57</v>
      </c>
      <c r="C303" s="25">
        <f>B303</f>
        <v>57</v>
      </c>
      <c r="D303" s="75"/>
      <c r="E303" s="54"/>
      <c r="F303" s="75">
        <v>1</v>
      </c>
      <c r="G303" s="75">
        <v>1</v>
      </c>
      <c r="H303" s="75">
        <v>1</v>
      </c>
      <c r="I303" s="75">
        <v>1</v>
      </c>
      <c r="J303" s="75">
        <v>1</v>
      </c>
      <c r="K303" s="75">
        <v>1</v>
      </c>
      <c r="L303" s="75">
        <v>1</v>
      </c>
      <c r="M303" s="75"/>
      <c r="N303" s="75">
        <v>1</v>
      </c>
      <c r="O303" s="75">
        <v>1</v>
      </c>
      <c r="P303" s="75"/>
      <c r="Q303" s="75">
        <v>1</v>
      </c>
      <c r="R303" s="75">
        <v>1</v>
      </c>
      <c r="S303" s="75">
        <v>1</v>
      </c>
      <c r="T303" s="75">
        <v>1</v>
      </c>
      <c r="U303" s="75">
        <v>1</v>
      </c>
      <c r="V303" s="75">
        <v>1</v>
      </c>
      <c r="W303" s="75">
        <v>1</v>
      </c>
    </row>
    <row r="304" spans="1:23" x14ac:dyDescent="0.3">
      <c r="A304" s="72" t="s">
        <v>29</v>
      </c>
      <c r="B304" s="118">
        <f>SUM(D304:T304)+3</f>
        <v>3</v>
      </c>
      <c r="C304" s="25">
        <f t="shared" ref="C304:C307" si="34">B304</f>
        <v>3</v>
      </c>
      <c r="D304" s="75"/>
      <c r="E304" s="54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</row>
    <row r="305" spans="1:23" x14ac:dyDescent="0.3">
      <c r="A305" s="72" t="s">
        <v>30</v>
      </c>
      <c r="B305" s="118">
        <f>B303+B304</f>
        <v>60</v>
      </c>
      <c r="C305" s="25">
        <f t="shared" si="34"/>
        <v>60</v>
      </c>
      <c r="D305" s="75"/>
      <c r="E305" s="54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</row>
    <row r="306" spans="1:23" x14ac:dyDescent="0.3">
      <c r="A306" s="72" t="s">
        <v>31</v>
      </c>
      <c r="B306" s="118">
        <f>SUM(D306:T306)+15</f>
        <v>20</v>
      </c>
      <c r="C306" s="25">
        <f t="shared" si="34"/>
        <v>20</v>
      </c>
      <c r="D306" s="75"/>
      <c r="E306" s="54"/>
      <c r="F306" s="75"/>
      <c r="G306" s="75"/>
      <c r="H306" s="75">
        <v>1</v>
      </c>
      <c r="I306" s="75"/>
      <c r="J306" s="75"/>
      <c r="K306" s="75"/>
      <c r="L306" s="75"/>
      <c r="M306" s="75"/>
      <c r="N306" s="75">
        <v>1</v>
      </c>
      <c r="O306" s="75"/>
      <c r="P306" s="75"/>
      <c r="Q306" s="75">
        <v>2</v>
      </c>
      <c r="R306" s="75">
        <v>1</v>
      </c>
      <c r="S306" s="75"/>
      <c r="T306" s="75"/>
      <c r="U306" s="75"/>
      <c r="V306" s="75"/>
      <c r="W306" s="75"/>
    </row>
    <row r="307" spans="1:23" ht="17" thickBot="1" x14ac:dyDescent="0.35">
      <c r="A307" s="76" t="s">
        <v>32</v>
      </c>
      <c r="B307" s="119">
        <f>SUM(D307:T307)+75</f>
        <v>100</v>
      </c>
      <c r="C307" s="26">
        <f t="shared" si="34"/>
        <v>100</v>
      </c>
      <c r="D307" s="78"/>
      <c r="E307" s="79"/>
      <c r="F307" s="78"/>
      <c r="G307" s="78"/>
      <c r="H307" s="78">
        <v>5</v>
      </c>
      <c r="I307" s="78"/>
      <c r="J307" s="78"/>
      <c r="K307" s="78"/>
      <c r="L307" s="78"/>
      <c r="M307" s="78"/>
      <c r="N307" s="78">
        <v>5</v>
      </c>
      <c r="O307" s="78"/>
      <c r="P307" s="78"/>
      <c r="Q307" s="78">
        <v>10</v>
      </c>
      <c r="R307" s="78">
        <v>5</v>
      </c>
      <c r="S307" s="78"/>
      <c r="T307" s="78"/>
      <c r="U307" s="78"/>
      <c r="V307" s="78"/>
      <c r="W307" s="78"/>
    </row>
    <row r="308" spans="1:23" ht="21.1" x14ac:dyDescent="0.35">
      <c r="A308" s="66" t="s">
        <v>205</v>
      </c>
      <c r="B308" s="118"/>
      <c r="C308" s="27"/>
      <c r="D308" s="75"/>
      <c r="E308" s="54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</row>
    <row r="309" spans="1:23" x14ac:dyDescent="0.3">
      <c r="A309" s="72" t="s">
        <v>28</v>
      </c>
      <c r="B309" s="118">
        <f>SUM(D309:T309)+12</f>
        <v>12</v>
      </c>
      <c r="C309" s="25">
        <f>B309</f>
        <v>12</v>
      </c>
      <c r="D309" s="75"/>
      <c r="E309" s="54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</row>
    <row r="310" spans="1:23" x14ac:dyDescent="0.3">
      <c r="A310" s="72" t="s">
        <v>29</v>
      </c>
      <c r="B310" s="118">
        <f>SUM(D310:T310)+30</f>
        <v>30</v>
      </c>
      <c r="C310" s="25">
        <f t="shared" ref="C310:C313" si="35">B310</f>
        <v>30</v>
      </c>
      <c r="D310" s="75"/>
      <c r="E310" s="54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</row>
    <row r="311" spans="1:23" x14ac:dyDescent="0.3">
      <c r="A311" s="72" t="s">
        <v>30</v>
      </c>
      <c r="B311" s="118">
        <f>B309+B310</f>
        <v>42</v>
      </c>
      <c r="C311" s="25">
        <f t="shared" si="35"/>
        <v>42</v>
      </c>
      <c r="D311" s="75"/>
      <c r="E311" s="54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</row>
    <row r="312" spans="1:23" x14ac:dyDescent="0.3">
      <c r="A312" s="72" t="s">
        <v>31</v>
      </c>
      <c r="B312" s="118">
        <f>SUM(D312:T312)+8</f>
        <v>8</v>
      </c>
      <c r="C312" s="25">
        <f t="shared" si="35"/>
        <v>8</v>
      </c>
      <c r="D312" s="75"/>
      <c r="E312" s="54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</row>
    <row r="313" spans="1:23" ht="17" thickBot="1" x14ac:dyDescent="0.35">
      <c r="A313" s="76" t="s">
        <v>32</v>
      </c>
      <c r="B313" s="119">
        <f>SUM(D313:T313)+44</f>
        <v>44</v>
      </c>
      <c r="C313" s="26">
        <f t="shared" si="35"/>
        <v>44</v>
      </c>
      <c r="D313" s="78"/>
      <c r="E313" s="79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</row>
    <row r="314" spans="1:23" ht="21.1" x14ac:dyDescent="0.35">
      <c r="A314" s="48" t="s">
        <v>206</v>
      </c>
      <c r="B314" s="118"/>
      <c r="C314" s="27"/>
      <c r="D314" s="75"/>
      <c r="E314" s="54"/>
      <c r="F314" s="75"/>
      <c r="G314" s="75"/>
      <c r="H314" s="75"/>
      <c r="I314" s="75"/>
      <c r="J314" s="75"/>
      <c r="K314" s="75"/>
      <c r="L314" s="75"/>
      <c r="M314" s="75"/>
      <c r="N314" s="75">
        <v>6</v>
      </c>
      <c r="O314" s="75" t="s">
        <v>551</v>
      </c>
      <c r="P314" s="75" t="s">
        <v>551</v>
      </c>
      <c r="Q314" s="75" t="s">
        <v>552</v>
      </c>
      <c r="R314" s="75" t="s">
        <v>551</v>
      </c>
      <c r="S314" s="75"/>
      <c r="T314" s="75" t="s">
        <v>551</v>
      </c>
      <c r="U314" s="75" t="s">
        <v>551</v>
      </c>
      <c r="V314" s="75" t="s">
        <v>551</v>
      </c>
      <c r="W314" s="75" t="s">
        <v>551</v>
      </c>
    </row>
    <row r="315" spans="1:23" x14ac:dyDescent="0.3">
      <c r="A315" s="80" t="s">
        <v>28</v>
      </c>
      <c r="B315" s="118">
        <f>SUM(D315:T315)+3</f>
        <v>5</v>
      </c>
      <c r="C315" s="25">
        <f>B315</f>
        <v>5</v>
      </c>
      <c r="D315" s="75"/>
      <c r="E315" s="54"/>
      <c r="F315" s="75"/>
      <c r="G315" s="75"/>
      <c r="H315" s="75"/>
      <c r="I315" s="75"/>
      <c r="J315" s="75"/>
      <c r="K315" s="75"/>
      <c r="L315" s="75"/>
      <c r="M315" s="75"/>
      <c r="N315" s="75">
        <v>1</v>
      </c>
      <c r="O315" s="75"/>
      <c r="P315" s="75"/>
      <c r="Q315" s="75">
        <v>1</v>
      </c>
      <c r="R315" s="75"/>
      <c r="S315" s="75"/>
      <c r="T315" s="75"/>
      <c r="U315" s="75"/>
      <c r="V315" s="75"/>
      <c r="W315" s="75"/>
    </row>
    <row r="316" spans="1:23" x14ac:dyDescent="0.3">
      <c r="A316" s="80" t="s">
        <v>29</v>
      </c>
      <c r="B316" s="118">
        <f>SUM(D316:T316)+11</f>
        <v>15</v>
      </c>
      <c r="C316" s="25">
        <f t="shared" ref="C316:C319" si="36">B316</f>
        <v>15</v>
      </c>
      <c r="D316" s="75"/>
      <c r="E316" s="54"/>
      <c r="F316" s="75"/>
      <c r="G316" s="75"/>
      <c r="H316" s="75"/>
      <c r="I316" s="75"/>
      <c r="J316" s="75"/>
      <c r="K316" s="75"/>
      <c r="L316" s="75"/>
      <c r="M316" s="75"/>
      <c r="N316" s="75"/>
      <c r="O316" s="75">
        <v>1</v>
      </c>
      <c r="P316" s="75">
        <v>1</v>
      </c>
      <c r="Q316" s="75"/>
      <c r="R316" s="75">
        <v>1</v>
      </c>
      <c r="S316" s="75"/>
      <c r="T316" s="75">
        <v>1</v>
      </c>
      <c r="U316" s="75">
        <v>1</v>
      </c>
      <c r="V316" s="75">
        <v>1</v>
      </c>
      <c r="W316" s="75">
        <v>1</v>
      </c>
    </row>
    <row r="317" spans="1:23" x14ac:dyDescent="0.3">
      <c r="A317" s="80" t="s">
        <v>30</v>
      </c>
      <c r="B317" s="118">
        <f>B315+B316</f>
        <v>20</v>
      </c>
      <c r="C317" s="25">
        <f t="shared" si="36"/>
        <v>20</v>
      </c>
      <c r="D317" s="75"/>
      <c r="E317" s="54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</row>
    <row r="318" spans="1:23" x14ac:dyDescent="0.3">
      <c r="A318" s="80" t="s">
        <v>31</v>
      </c>
      <c r="B318" s="118">
        <f>SUM(D318:T318)+2</f>
        <v>2</v>
      </c>
      <c r="C318" s="25">
        <f t="shared" si="36"/>
        <v>2</v>
      </c>
      <c r="D318" s="75"/>
      <c r="E318" s="54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</row>
    <row r="319" spans="1:23" ht="17" thickBot="1" x14ac:dyDescent="0.35">
      <c r="A319" s="82" t="s">
        <v>32</v>
      </c>
      <c r="B319" s="119">
        <f>SUM(D319:T319)+10</f>
        <v>10</v>
      </c>
      <c r="C319" s="26">
        <f t="shared" si="36"/>
        <v>10</v>
      </c>
      <c r="D319" s="78"/>
      <c r="E319" s="79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</row>
    <row r="320" spans="1:23" ht="21.1" x14ac:dyDescent="0.35">
      <c r="A320" s="66" t="s">
        <v>614</v>
      </c>
      <c r="B320" s="120"/>
      <c r="C320" s="28"/>
      <c r="D320" s="83" t="s">
        <v>565</v>
      </c>
      <c r="E320" s="101"/>
      <c r="F320" s="83">
        <v>6</v>
      </c>
      <c r="G320" s="83">
        <v>6</v>
      </c>
      <c r="H320" s="83" t="s">
        <v>545</v>
      </c>
      <c r="I320" s="83"/>
      <c r="J320" s="83">
        <v>6</v>
      </c>
      <c r="K320" s="83" t="s">
        <v>604</v>
      </c>
      <c r="L320" s="83" t="s">
        <v>551</v>
      </c>
      <c r="M320" s="83">
        <v>8</v>
      </c>
      <c r="N320" s="83"/>
      <c r="O320" s="83"/>
      <c r="P320" s="83" t="s">
        <v>625</v>
      </c>
      <c r="Q320" s="83">
        <v>5</v>
      </c>
      <c r="R320" s="83"/>
      <c r="S320" s="83" t="s">
        <v>595</v>
      </c>
      <c r="T320" s="121"/>
      <c r="U320" s="121"/>
      <c r="V320" s="121"/>
      <c r="W320" s="121"/>
    </row>
    <row r="321" spans="1:23" x14ac:dyDescent="0.3">
      <c r="A321" s="72" t="s">
        <v>28</v>
      </c>
      <c r="B321" s="118">
        <f>SUM(D321:T321)</f>
        <v>9</v>
      </c>
      <c r="C321" s="25">
        <f>B321+29</f>
        <v>38</v>
      </c>
      <c r="D321" s="75">
        <v>1</v>
      </c>
      <c r="E321" s="54"/>
      <c r="F321" s="75">
        <v>1</v>
      </c>
      <c r="G321" s="75">
        <v>1</v>
      </c>
      <c r="H321" s="75">
        <v>1</v>
      </c>
      <c r="I321" s="75"/>
      <c r="J321" s="75">
        <v>1</v>
      </c>
      <c r="K321" s="75">
        <v>1</v>
      </c>
      <c r="L321" s="75"/>
      <c r="M321" s="75">
        <v>1</v>
      </c>
      <c r="N321" s="75"/>
      <c r="O321" s="75"/>
      <c r="P321" s="75">
        <v>1</v>
      </c>
      <c r="Q321" s="75">
        <v>1</v>
      </c>
      <c r="R321" s="75"/>
      <c r="S321" s="75"/>
      <c r="T321" s="122"/>
      <c r="U321" s="122"/>
      <c r="V321" s="122"/>
      <c r="W321" s="122"/>
    </row>
    <row r="322" spans="1:23" x14ac:dyDescent="0.3">
      <c r="A322" s="72" t="s">
        <v>29</v>
      </c>
      <c r="B322" s="118">
        <f>SUM(D322:T322)</f>
        <v>2</v>
      </c>
      <c r="C322" s="25">
        <f>B322+1</f>
        <v>3</v>
      </c>
      <c r="D322" s="75"/>
      <c r="E322" s="54"/>
      <c r="F322" s="75"/>
      <c r="G322" s="75"/>
      <c r="H322" s="75"/>
      <c r="I322" s="75"/>
      <c r="J322" s="75"/>
      <c r="K322" s="75"/>
      <c r="L322" s="75">
        <v>1</v>
      </c>
      <c r="M322" s="75"/>
      <c r="N322" s="75"/>
      <c r="O322" s="75"/>
      <c r="P322" s="75"/>
      <c r="Q322" s="75"/>
      <c r="R322" s="75"/>
      <c r="S322" s="75">
        <v>1</v>
      </c>
      <c r="T322" s="122"/>
      <c r="U322" s="122"/>
      <c r="V322" s="122"/>
      <c r="W322" s="122"/>
    </row>
    <row r="323" spans="1:23" x14ac:dyDescent="0.3">
      <c r="A323" s="72" t="s">
        <v>30</v>
      </c>
      <c r="B323" s="118">
        <f>B321+B322</f>
        <v>11</v>
      </c>
      <c r="C323" s="25">
        <f>C321+C322</f>
        <v>41</v>
      </c>
      <c r="D323" s="75"/>
      <c r="E323" s="54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122"/>
      <c r="U323" s="122"/>
      <c r="V323" s="122"/>
      <c r="W323" s="122"/>
    </row>
    <row r="324" spans="1:23" x14ac:dyDescent="0.3">
      <c r="A324" s="72" t="s">
        <v>31</v>
      </c>
      <c r="B324" s="118">
        <f>SUM(D324:T324)</f>
        <v>2</v>
      </c>
      <c r="C324" s="25">
        <f>B324+10</f>
        <v>12</v>
      </c>
      <c r="D324" s="75"/>
      <c r="E324" s="54"/>
      <c r="F324" s="75"/>
      <c r="G324" s="75"/>
      <c r="H324" s="75">
        <v>1</v>
      </c>
      <c r="I324" s="75"/>
      <c r="J324" s="75">
        <v>1</v>
      </c>
      <c r="K324" s="75"/>
      <c r="L324" s="75"/>
      <c r="M324" s="75"/>
      <c r="N324" s="75"/>
      <c r="O324" s="75"/>
      <c r="P324" s="75"/>
      <c r="Q324" s="75"/>
      <c r="R324" s="75"/>
      <c r="S324" s="75"/>
      <c r="T324" s="122"/>
      <c r="U324" s="122"/>
      <c r="V324" s="122"/>
      <c r="W324" s="122"/>
    </row>
    <row r="325" spans="1:23" ht="17" thickBot="1" x14ac:dyDescent="0.35">
      <c r="A325" s="76" t="s">
        <v>32</v>
      </c>
      <c r="B325" s="119">
        <f>SUM(D325:T325)</f>
        <v>10</v>
      </c>
      <c r="C325" s="26">
        <f>B325+54</f>
        <v>64</v>
      </c>
      <c r="D325" s="78"/>
      <c r="E325" s="79"/>
      <c r="F325" s="78"/>
      <c r="G325" s="78"/>
      <c r="H325" s="78">
        <v>5</v>
      </c>
      <c r="I325" s="78"/>
      <c r="J325" s="78">
        <v>5</v>
      </c>
      <c r="K325" s="78"/>
      <c r="L325" s="78"/>
      <c r="M325" s="78"/>
      <c r="N325" s="78"/>
      <c r="O325" s="78"/>
      <c r="P325" s="78"/>
      <c r="Q325" s="78"/>
      <c r="R325" s="78"/>
      <c r="S325" s="78"/>
      <c r="T325" s="123"/>
      <c r="U325" s="123"/>
      <c r="V325" s="123"/>
      <c r="W325" s="123"/>
    </row>
    <row r="326" spans="1:23" ht="21.1" x14ac:dyDescent="0.35">
      <c r="A326" s="66" t="s">
        <v>613</v>
      </c>
      <c r="B326" s="120"/>
      <c r="C326" s="28"/>
      <c r="D326" s="83">
        <v>7</v>
      </c>
      <c r="E326" s="101"/>
      <c r="F326" s="83" t="s">
        <v>690</v>
      </c>
      <c r="G326" s="83">
        <v>7</v>
      </c>
      <c r="H326" s="83">
        <v>7</v>
      </c>
      <c r="I326" s="83">
        <v>7</v>
      </c>
      <c r="J326" s="83" t="s">
        <v>551</v>
      </c>
      <c r="K326" s="83">
        <v>7</v>
      </c>
      <c r="L326" s="83">
        <v>7</v>
      </c>
      <c r="M326" s="83">
        <v>7</v>
      </c>
      <c r="N326" s="83" t="s">
        <v>551</v>
      </c>
      <c r="O326" s="83">
        <v>7</v>
      </c>
      <c r="P326" s="83">
        <v>7</v>
      </c>
      <c r="Q326" s="83" t="s">
        <v>547</v>
      </c>
      <c r="R326" s="83" t="s">
        <v>640</v>
      </c>
      <c r="S326" s="83">
        <v>7</v>
      </c>
      <c r="T326" s="121" t="s">
        <v>547</v>
      </c>
      <c r="U326" s="121">
        <v>7</v>
      </c>
      <c r="V326" s="121">
        <v>7</v>
      </c>
      <c r="W326" s="121">
        <v>7</v>
      </c>
    </row>
    <row r="327" spans="1:23" x14ac:dyDescent="0.3">
      <c r="A327" s="72" t="s">
        <v>28</v>
      </c>
      <c r="B327" s="118">
        <f>SUM(D327:T327)+37</f>
        <v>51</v>
      </c>
      <c r="C327" s="25">
        <f>B327</f>
        <v>51</v>
      </c>
      <c r="D327" s="75">
        <v>1</v>
      </c>
      <c r="E327" s="54"/>
      <c r="F327" s="75">
        <v>1</v>
      </c>
      <c r="G327" s="75">
        <v>1</v>
      </c>
      <c r="H327" s="75">
        <v>1</v>
      </c>
      <c r="I327" s="75">
        <v>1</v>
      </c>
      <c r="J327" s="75"/>
      <c r="K327" s="75">
        <v>1</v>
      </c>
      <c r="L327" s="75">
        <v>1</v>
      </c>
      <c r="M327" s="75">
        <v>1</v>
      </c>
      <c r="N327" s="75"/>
      <c r="O327" s="75">
        <v>1</v>
      </c>
      <c r="P327" s="75">
        <v>1</v>
      </c>
      <c r="Q327" s="75">
        <v>1</v>
      </c>
      <c r="R327" s="75">
        <v>1</v>
      </c>
      <c r="S327" s="75">
        <v>1</v>
      </c>
      <c r="T327" s="122">
        <v>1</v>
      </c>
      <c r="U327" s="122">
        <v>1</v>
      </c>
      <c r="V327" s="122">
        <v>1</v>
      </c>
      <c r="W327" s="122">
        <v>1</v>
      </c>
    </row>
    <row r="328" spans="1:23" x14ac:dyDescent="0.3">
      <c r="A328" s="72" t="s">
        <v>29</v>
      </c>
      <c r="B328" s="118">
        <f>SUM(D328:T328)+11</f>
        <v>13</v>
      </c>
      <c r="C328" s="25">
        <f t="shared" ref="C328:C331" si="37">B328</f>
        <v>13</v>
      </c>
      <c r="D328" s="75"/>
      <c r="E328" s="54"/>
      <c r="F328" s="75"/>
      <c r="G328" s="75"/>
      <c r="H328" s="75"/>
      <c r="I328" s="75"/>
      <c r="J328" s="75">
        <v>1</v>
      </c>
      <c r="K328" s="75"/>
      <c r="L328" s="75"/>
      <c r="M328" s="75"/>
      <c r="N328" s="75">
        <v>1</v>
      </c>
      <c r="O328" s="75"/>
      <c r="P328" s="75"/>
      <c r="Q328" s="75"/>
      <c r="R328" s="75"/>
      <c r="S328" s="75"/>
      <c r="T328" s="122"/>
      <c r="U328" s="122"/>
      <c r="V328" s="122"/>
      <c r="W328" s="122"/>
    </row>
    <row r="329" spans="1:23" x14ac:dyDescent="0.3">
      <c r="A329" s="72" t="s">
        <v>30</v>
      </c>
      <c r="B329" s="118">
        <f>B327+B328</f>
        <v>64</v>
      </c>
      <c r="C329" s="25">
        <f t="shared" si="37"/>
        <v>64</v>
      </c>
      <c r="D329" s="75"/>
      <c r="E329" s="54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122"/>
      <c r="U329" s="122"/>
      <c r="V329" s="122"/>
      <c r="W329" s="122"/>
    </row>
    <row r="330" spans="1:23" x14ac:dyDescent="0.3">
      <c r="A330" s="72" t="s">
        <v>31</v>
      </c>
      <c r="B330" s="118">
        <f>SUM(D330:T330)+8</f>
        <v>10</v>
      </c>
      <c r="C330" s="25">
        <f t="shared" si="37"/>
        <v>10</v>
      </c>
      <c r="D330" s="75"/>
      <c r="E330" s="54"/>
      <c r="F330" s="75"/>
      <c r="G330" s="75">
        <v>1</v>
      </c>
      <c r="H330" s="75"/>
      <c r="I330" s="75"/>
      <c r="J330" s="75"/>
      <c r="K330" s="75"/>
      <c r="L330" s="75"/>
      <c r="M330" s="75"/>
      <c r="N330" s="75"/>
      <c r="O330" s="75"/>
      <c r="P330" s="75">
        <v>1</v>
      </c>
      <c r="Q330" s="75"/>
      <c r="R330" s="75"/>
      <c r="S330" s="75"/>
      <c r="T330" s="122"/>
      <c r="U330" s="122"/>
      <c r="V330" s="122"/>
      <c r="W330" s="122"/>
    </row>
    <row r="331" spans="1:23" ht="17" thickBot="1" x14ac:dyDescent="0.35">
      <c r="A331" s="76" t="s">
        <v>32</v>
      </c>
      <c r="B331" s="119">
        <f>SUM(D331:T331)+40</f>
        <v>50</v>
      </c>
      <c r="C331" s="26">
        <f t="shared" si="37"/>
        <v>50</v>
      </c>
      <c r="D331" s="78"/>
      <c r="E331" s="79"/>
      <c r="F331" s="78"/>
      <c r="G331" s="78">
        <v>5</v>
      </c>
      <c r="H331" s="78"/>
      <c r="I331" s="78"/>
      <c r="J331" s="78"/>
      <c r="K331" s="78"/>
      <c r="L331" s="78"/>
      <c r="M331" s="78"/>
      <c r="N331" s="78"/>
      <c r="O331" s="78"/>
      <c r="P331" s="78">
        <v>5</v>
      </c>
      <c r="Q331" s="78"/>
      <c r="R331" s="78"/>
      <c r="S331" s="78"/>
      <c r="T331" s="123"/>
      <c r="U331" s="123"/>
      <c r="V331" s="123"/>
      <c r="W331" s="123"/>
    </row>
    <row r="332" spans="1:23" ht="21.1" x14ac:dyDescent="0.35">
      <c r="A332" s="66" t="s">
        <v>620</v>
      </c>
      <c r="B332" s="120"/>
      <c r="C332" s="28"/>
      <c r="D332" s="83" t="s">
        <v>621</v>
      </c>
      <c r="E332" s="101"/>
      <c r="F332" s="83"/>
      <c r="G332" s="83" t="s">
        <v>556</v>
      </c>
      <c r="H332" s="83"/>
      <c r="I332" s="83"/>
      <c r="J332" s="83"/>
      <c r="K332" s="83"/>
      <c r="L332" s="83"/>
      <c r="M332" s="83" t="s">
        <v>551</v>
      </c>
      <c r="N332" s="83" t="s">
        <v>547</v>
      </c>
      <c r="O332" s="83"/>
      <c r="P332" s="83"/>
      <c r="Q332" s="83"/>
      <c r="R332" s="83"/>
      <c r="S332" s="83"/>
      <c r="T332" s="121"/>
      <c r="U332" s="121"/>
      <c r="V332" s="121"/>
      <c r="W332" s="121"/>
    </row>
    <row r="333" spans="1:23" x14ac:dyDescent="0.3">
      <c r="A333" s="72" t="s">
        <v>28</v>
      </c>
      <c r="B333" s="118">
        <f>SUM(D333:T333)</f>
        <v>1</v>
      </c>
      <c r="C333" s="25">
        <f>B333</f>
        <v>1</v>
      </c>
      <c r="D333" s="75"/>
      <c r="E333" s="54"/>
      <c r="F333" s="75"/>
      <c r="G333" s="75"/>
      <c r="H333" s="75"/>
      <c r="I333" s="75"/>
      <c r="J333" s="75"/>
      <c r="K333" s="75"/>
      <c r="L333" s="75"/>
      <c r="M333" s="75"/>
      <c r="N333" s="75">
        <v>1</v>
      </c>
      <c r="O333" s="75"/>
      <c r="P333" s="75"/>
      <c r="Q333" s="75"/>
      <c r="R333" s="75"/>
      <c r="S333" s="75"/>
      <c r="T333" s="122"/>
      <c r="U333" s="122"/>
      <c r="V333" s="122"/>
      <c r="W333" s="122"/>
    </row>
    <row r="334" spans="1:23" x14ac:dyDescent="0.3">
      <c r="A334" s="72" t="s">
        <v>29</v>
      </c>
      <c r="B334" s="118">
        <f>SUM(D334:T334)</f>
        <v>2</v>
      </c>
      <c r="C334" s="25">
        <f t="shared" ref="C334:C337" si="38">B334</f>
        <v>2</v>
      </c>
      <c r="D334" s="75"/>
      <c r="E334" s="54"/>
      <c r="F334" s="75"/>
      <c r="G334" s="75">
        <v>1</v>
      </c>
      <c r="H334" s="75"/>
      <c r="I334" s="75"/>
      <c r="J334" s="75"/>
      <c r="K334" s="75"/>
      <c r="L334" s="75"/>
      <c r="M334" s="75">
        <v>1</v>
      </c>
      <c r="N334" s="75"/>
      <c r="O334" s="75"/>
      <c r="P334" s="75"/>
      <c r="Q334" s="75"/>
      <c r="R334" s="75"/>
      <c r="S334" s="75"/>
      <c r="T334" s="122"/>
      <c r="U334" s="122"/>
      <c r="V334" s="122"/>
      <c r="W334" s="122"/>
    </row>
    <row r="335" spans="1:23" x14ac:dyDescent="0.3">
      <c r="A335" s="72" t="s">
        <v>30</v>
      </c>
      <c r="B335" s="118">
        <f>B333+B334</f>
        <v>3</v>
      </c>
      <c r="C335" s="25">
        <f t="shared" si="38"/>
        <v>3</v>
      </c>
      <c r="D335" s="75"/>
      <c r="E335" s="54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122"/>
      <c r="U335" s="122"/>
      <c r="V335" s="122"/>
      <c r="W335" s="122"/>
    </row>
    <row r="336" spans="1:23" x14ac:dyDescent="0.3">
      <c r="A336" s="72" t="s">
        <v>31</v>
      </c>
      <c r="B336" s="118">
        <f>SUM(D336:T336)</f>
        <v>0</v>
      </c>
      <c r="C336" s="25">
        <f t="shared" si="38"/>
        <v>0</v>
      </c>
      <c r="D336" s="75"/>
      <c r="E336" s="54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122"/>
      <c r="U336" s="122"/>
      <c r="V336" s="122"/>
      <c r="W336" s="122"/>
    </row>
    <row r="337" spans="1:23" ht="17" thickBot="1" x14ac:dyDescent="0.35">
      <c r="A337" s="76" t="s">
        <v>32</v>
      </c>
      <c r="B337" s="119">
        <f>SUM(D337:T337)</f>
        <v>0</v>
      </c>
      <c r="C337" s="26">
        <f t="shared" si="38"/>
        <v>0</v>
      </c>
      <c r="D337" s="78"/>
      <c r="E337" s="79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123"/>
      <c r="U337" s="123"/>
      <c r="V337" s="123"/>
      <c r="W337" s="123"/>
    </row>
    <row r="338" spans="1:23" ht="21.1" x14ac:dyDescent="0.35">
      <c r="A338" s="66" t="s">
        <v>207</v>
      </c>
      <c r="B338" s="118"/>
      <c r="C338" s="25"/>
      <c r="D338" s="75" t="s">
        <v>612</v>
      </c>
      <c r="E338" s="54"/>
      <c r="F338" s="75"/>
      <c r="G338" s="75"/>
      <c r="H338" s="75">
        <v>6</v>
      </c>
      <c r="I338" s="75">
        <v>6</v>
      </c>
      <c r="J338" s="75">
        <v>7</v>
      </c>
      <c r="K338" s="75">
        <v>6</v>
      </c>
      <c r="L338" s="75">
        <v>6</v>
      </c>
      <c r="M338" s="75" t="s">
        <v>552</v>
      </c>
      <c r="N338" s="75" t="s">
        <v>551</v>
      </c>
      <c r="O338" s="75">
        <v>6</v>
      </c>
      <c r="P338" s="75">
        <v>6</v>
      </c>
      <c r="Q338" s="75" t="s">
        <v>551</v>
      </c>
      <c r="R338" s="75">
        <v>6</v>
      </c>
      <c r="S338" s="75" t="s">
        <v>552</v>
      </c>
      <c r="T338" s="75"/>
      <c r="U338" s="75" t="s">
        <v>552</v>
      </c>
      <c r="V338" s="75" t="s">
        <v>552</v>
      </c>
      <c r="W338" s="75" t="s">
        <v>552</v>
      </c>
    </row>
    <row r="339" spans="1:23" x14ac:dyDescent="0.3">
      <c r="A339" s="72" t="s">
        <v>28</v>
      </c>
      <c r="B339" s="118">
        <f>SUM(D339:T339)+7</f>
        <v>18</v>
      </c>
      <c r="C339" s="25">
        <f>B339</f>
        <v>18</v>
      </c>
      <c r="D339" s="75">
        <v>1</v>
      </c>
      <c r="E339" s="54"/>
      <c r="F339" s="75"/>
      <c r="G339" s="75"/>
      <c r="H339" s="75">
        <v>1</v>
      </c>
      <c r="I339" s="75">
        <v>1</v>
      </c>
      <c r="J339" s="75">
        <v>1</v>
      </c>
      <c r="K339" s="75">
        <v>1</v>
      </c>
      <c r="L339" s="75">
        <v>1</v>
      </c>
      <c r="M339" s="75">
        <v>1</v>
      </c>
      <c r="N339" s="75"/>
      <c r="O339" s="75">
        <v>1</v>
      </c>
      <c r="P339" s="75">
        <v>1</v>
      </c>
      <c r="Q339" s="75"/>
      <c r="R339" s="75">
        <v>1</v>
      </c>
      <c r="S339" s="75">
        <v>1</v>
      </c>
      <c r="T339" s="75"/>
      <c r="U339" s="75">
        <v>1</v>
      </c>
      <c r="V339" s="75">
        <v>1</v>
      </c>
      <c r="W339" s="75">
        <v>1</v>
      </c>
    </row>
    <row r="340" spans="1:23" x14ac:dyDescent="0.3">
      <c r="A340" s="72" t="s">
        <v>29</v>
      </c>
      <c r="B340" s="118">
        <f>SUM(D340:T340)+1</f>
        <v>3</v>
      </c>
      <c r="C340" s="25">
        <f>B340</f>
        <v>3</v>
      </c>
      <c r="D340" s="75"/>
      <c r="E340" s="54"/>
      <c r="F340" s="75"/>
      <c r="G340" s="75"/>
      <c r="H340" s="75"/>
      <c r="I340" s="75"/>
      <c r="J340" s="75"/>
      <c r="K340" s="75"/>
      <c r="L340" s="75"/>
      <c r="M340" s="75"/>
      <c r="N340" s="75">
        <v>1</v>
      </c>
      <c r="O340" s="75"/>
      <c r="P340" s="75"/>
      <c r="Q340" s="75">
        <v>1</v>
      </c>
      <c r="R340" s="75"/>
      <c r="S340" s="75"/>
      <c r="T340" s="75"/>
      <c r="U340" s="75"/>
      <c r="V340" s="75"/>
      <c r="W340" s="75"/>
    </row>
    <row r="341" spans="1:23" x14ac:dyDescent="0.3">
      <c r="A341" s="72" t="s">
        <v>30</v>
      </c>
      <c r="B341" s="118">
        <f>B339+B340</f>
        <v>21</v>
      </c>
      <c r="C341" s="25">
        <f>C339+C340</f>
        <v>21</v>
      </c>
      <c r="D341" s="75"/>
      <c r="E341" s="54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</row>
    <row r="342" spans="1:23" x14ac:dyDescent="0.3">
      <c r="A342" s="72" t="s">
        <v>31</v>
      </c>
      <c r="B342" s="118">
        <f>SUM(D342:T342)+4</f>
        <v>12</v>
      </c>
      <c r="C342" s="25">
        <f>B342</f>
        <v>12</v>
      </c>
      <c r="D342" s="75">
        <v>1</v>
      </c>
      <c r="E342" s="54"/>
      <c r="F342" s="75"/>
      <c r="G342" s="75"/>
      <c r="H342" s="75">
        <v>2</v>
      </c>
      <c r="I342" s="75"/>
      <c r="J342" s="75"/>
      <c r="K342" s="75">
        <v>2</v>
      </c>
      <c r="L342" s="75"/>
      <c r="M342" s="75">
        <v>1</v>
      </c>
      <c r="N342" s="75"/>
      <c r="O342" s="75"/>
      <c r="P342" s="75">
        <v>1</v>
      </c>
      <c r="Q342" s="75"/>
      <c r="R342" s="75">
        <v>1</v>
      </c>
      <c r="S342" s="75"/>
      <c r="T342" s="75"/>
      <c r="U342" s="75"/>
      <c r="V342" s="75">
        <v>1</v>
      </c>
      <c r="W342" s="75"/>
    </row>
    <row r="343" spans="1:23" ht="17" thickBot="1" x14ac:dyDescent="0.35">
      <c r="A343" s="76" t="s">
        <v>32</v>
      </c>
      <c r="B343" s="118">
        <f>SUM(D343:T343)+20</f>
        <v>60</v>
      </c>
      <c r="C343" s="26">
        <f>B343</f>
        <v>60</v>
      </c>
      <c r="D343" s="78">
        <v>5</v>
      </c>
      <c r="E343" s="79"/>
      <c r="F343" s="78"/>
      <c r="G343" s="78"/>
      <c r="H343" s="78">
        <v>10</v>
      </c>
      <c r="I343" s="78"/>
      <c r="J343" s="78"/>
      <c r="K343" s="78">
        <v>10</v>
      </c>
      <c r="L343" s="78"/>
      <c r="M343" s="78">
        <v>5</v>
      </c>
      <c r="N343" s="78"/>
      <c r="O343" s="78"/>
      <c r="P343" s="78">
        <v>5</v>
      </c>
      <c r="Q343" s="78"/>
      <c r="R343" s="78">
        <v>5</v>
      </c>
      <c r="S343" s="78"/>
      <c r="T343" s="78"/>
      <c r="U343" s="78"/>
      <c r="V343" s="78">
        <v>5</v>
      </c>
      <c r="W343" s="78"/>
    </row>
    <row r="344" spans="1:23" ht="21.1" x14ac:dyDescent="0.35">
      <c r="A344" s="124" t="s">
        <v>208</v>
      </c>
      <c r="B344" s="118"/>
      <c r="C344" s="27"/>
      <c r="D344" s="75"/>
      <c r="E344" s="54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</row>
    <row r="345" spans="1:23" x14ac:dyDescent="0.3">
      <c r="A345" s="72" t="s">
        <v>28</v>
      </c>
      <c r="B345" s="118">
        <f>SUM(D345:T345)+9</f>
        <v>9</v>
      </c>
      <c r="C345" s="25">
        <f>B345</f>
        <v>9</v>
      </c>
      <c r="D345" s="75"/>
      <c r="E345" s="54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</row>
    <row r="346" spans="1:23" x14ac:dyDescent="0.3">
      <c r="A346" s="72" t="s">
        <v>29</v>
      </c>
      <c r="B346" s="118">
        <f>SUM(D346:T346)+1</f>
        <v>1</v>
      </c>
      <c r="C346" s="25">
        <f t="shared" ref="C346:C349" si="39">B346</f>
        <v>1</v>
      </c>
      <c r="D346" s="75"/>
      <c r="E346" s="54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</row>
    <row r="347" spans="1:23" x14ac:dyDescent="0.3">
      <c r="A347" s="72" t="s">
        <v>30</v>
      </c>
      <c r="B347" s="118">
        <f>B345+B346</f>
        <v>10</v>
      </c>
      <c r="C347" s="25">
        <f t="shared" si="39"/>
        <v>10</v>
      </c>
      <c r="D347" s="75"/>
      <c r="E347" s="54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</row>
    <row r="348" spans="1:23" x14ac:dyDescent="0.3">
      <c r="A348" s="72" t="s">
        <v>31</v>
      </c>
      <c r="B348" s="118">
        <f>SUM(D348:T348)</f>
        <v>0</v>
      </c>
      <c r="C348" s="25">
        <f t="shared" si="39"/>
        <v>0</v>
      </c>
      <c r="D348" s="75"/>
      <c r="E348" s="54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</row>
    <row r="349" spans="1:23" ht="17" thickBot="1" x14ac:dyDescent="0.35">
      <c r="A349" s="76" t="s">
        <v>32</v>
      </c>
      <c r="B349" s="119">
        <f>SUM(D349:T349)</f>
        <v>0</v>
      </c>
      <c r="C349" s="26">
        <f t="shared" si="39"/>
        <v>0</v>
      </c>
      <c r="D349" s="78"/>
      <c r="E349" s="79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</row>
    <row r="350" spans="1:23" ht="21.1" x14ac:dyDescent="0.35">
      <c r="A350" s="48" t="s">
        <v>75</v>
      </c>
      <c r="B350" s="118"/>
      <c r="C350" s="27"/>
      <c r="D350" s="75"/>
      <c r="E350" s="54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</row>
    <row r="351" spans="1:23" x14ac:dyDescent="0.3">
      <c r="A351" s="80" t="s">
        <v>31</v>
      </c>
      <c r="B351" s="118">
        <f>SUM(D351:T351)</f>
        <v>1</v>
      </c>
      <c r="C351" s="27"/>
      <c r="D351" s="75">
        <v>1</v>
      </c>
      <c r="E351" s="54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</row>
    <row r="352" spans="1:23" ht="17" thickBot="1" x14ac:dyDescent="0.35">
      <c r="A352" s="82" t="s">
        <v>32</v>
      </c>
      <c r="B352" s="118">
        <f>SUM(D352:T352)</f>
        <v>7</v>
      </c>
      <c r="C352" s="63"/>
      <c r="D352" s="44">
        <v>7</v>
      </c>
      <c r="E352" s="86"/>
      <c r="F352" s="85"/>
      <c r="G352" s="85"/>
      <c r="H352" s="85"/>
      <c r="I352" s="85"/>
      <c r="J352" s="85"/>
      <c r="K352" s="85"/>
      <c r="L352" s="8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</row>
    <row r="353" spans="1:23" ht="23.8" x14ac:dyDescent="0.4">
      <c r="A353" s="87"/>
      <c r="B353" s="87"/>
      <c r="C353" s="35" t="s">
        <v>76</v>
      </c>
      <c r="D353" s="89"/>
      <c r="E353" s="88"/>
      <c r="F353" s="216"/>
      <c r="G353" s="89"/>
      <c r="H353" s="89"/>
      <c r="I353" s="89"/>
      <c r="J353" s="89"/>
      <c r="K353" s="89"/>
      <c r="L353" s="217"/>
      <c r="M353" s="125"/>
      <c r="N353" s="126"/>
      <c r="O353" s="127"/>
      <c r="P353" s="127"/>
      <c r="Q353" s="127"/>
      <c r="R353" s="127"/>
      <c r="S353" s="127"/>
      <c r="T353" s="127"/>
      <c r="U353" s="127"/>
      <c r="V353" s="127"/>
      <c r="W353" s="127"/>
    </row>
    <row r="354" spans="1:23" x14ac:dyDescent="0.3">
      <c r="A354" s="87"/>
      <c r="B354" s="87"/>
      <c r="C354" s="38" t="s">
        <v>28</v>
      </c>
      <c r="D354" s="93">
        <f t="shared" ref="D354:M357" si="40">IF(SUMIF($A$10:$A$354,$C354,D$10:D$354)=0,"",SUMIF($A$10:$A$354,$C354,D$10:D$354))</f>
        <v>15</v>
      </c>
      <c r="E354" s="92" t="str">
        <f t="shared" si="40"/>
        <v/>
      </c>
      <c r="F354" s="93">
        <f t="shared" si="40"/>
        <v>15</v>
      </c>
      <c r="G354" s="93">
        <f t="shared" ref="G354:J357" ca="1" si="41">IF(SUMIF($A$4:$A$352,$C354,G$4:G$352)=0,"",SUMIF($A$4:$A$352,$C354,G$4:G$36))</f>
        <v>15</v>
      </c>
      <c r="H354" s="93">
        <f t="shared" ca="1" si="41"/>
        <v>15</v>
      </c>
      <c r="I354" s="93">
        <f t="shared" ca="1" si="41"/>
        <v>15</v>
      </c>
      <c r="J354" s="93">
        <f t="shared" ca="1" si="41"/>
        <v>15</v>
      </c>
      <c r="K354" s="93">
        <f t="shared" si="40"/>
        <v>15</v>
      </c>
      <c r="L354" s="128">
        <f t="shared" si="40"/>
        <v>15</v>
      </c>
      <c r="M354" s="129">
        <f t="shared" si="40"/>
        <v>15</v>
      </c>
      <c r="N354" s="93">
        <f t="shared" ref="N354:W357" si="42">IF(SUMIF($A$10:$A$354,$C354,N$10:N$354)=0,"",SUMIF($A$10:$A$354,$C354,N$10:N$354))</f>
        <v>15</v>
      </c>
      <c r="O354" s="93">
        <f t="shared" si="42"/>
        <v>15</v>
      </c>
      <c r="P354" s="93">
        <f t="shared" si="42"/>
        <v>15</v>
      </c>
      <c r="Q354" s="89">
        <f t="shared" si="42"/>
        <v>15</v>
      </c>
      <c r="R354" s="89">
        <f t="shared" si="42"/>
        <v>15</v>
      </c>
      <c r="S354" s="89">
        <f t="shared" si="42"/>
        <v>15</v>
      </c>
      <c r="T354" s="89">
        <f t="shared" si="42"/>
        <v>14</v>
      </c>
      <c r="U354" s="89">
        <f t="shared" si="42"/>
        <v>15</v>
      </c>
      <c r="V354" s="89">
        <f t="shared" si="42"/>
        <v>15</v>
      </c>
      <c r="W354" s="89">
        <f t="shared" si="42"/>
        <v>15</v>
      </c>
    </row>
    <row r="355" spans="1:23" x14ac:dyDescent="0.3">
      <c r="A355" s="87"/>
      <c r="B355" s="87"/>
      <c r="C355" s="38" t="s">
        <v>29</v>
      </c>
      <c r="D355" s="93">
        <f t="shared" si="40"/>
        <v>4</v>
      </c>
      <c r="E355" s="92" t="str">
        <f t="shared" si="40"/>
        <v/>
      </c>
      <c r="F355" s="93">
        <f t="shared" si="40"/>
        <v>8</v>
      </c>
      <c r="G355" s="93">
        <f t="shared" ca="1" si="41"/>
        <v>8</v>
      </c>
      <c r="H355" s="93">
        <f t="shared" ca="1" si="41"/>
        <v>8</v>
      </c>
      <c r="I355" s="93">
        <f t="shared" ca="1" si="41"/>
        <v>8</v>
      </c>
      <c r="J355" s="93">
        <f t="shared" ca="1" si="41"/>
        <v>8</v>
      </c>
      <c r="K355" s="93">
        <f t="shared" si="40"/>
        <v>8</v>
      </c>
      <c r="L355" s="128">
        <f t="shared" si="40"/>
        <v>8</v>
      </c>
      <c r="M355" s="129">
        <f t="shared" si="40"/>
        <v>8</v>
      </c>
      <c r="N355" s="93">
        <f t="shared" si="42"/>
        <v>8</v>
      </c>
      <c r="O355" s="93">
        <f t="shared" si="42"/>
        <v>8</v>
      </c>
      <c r="P355" s="93">
        <f t="shared" si="42"/>
        <v>7</v>
      </c>
      <c r="Q355" s="89">
        <f t="shared" si="42"/>
        <v>8</v>
      </c>
      <c r="R355" s="89">
        <f t="shared" si="42"/>
        <v>8</v>
      </c>
      <c r="S355" s="89">
        <f t="shared" si="42"/>
        <v>8</v>
      </c>
      <c r="T355" s="89">
        <f t="shared" si="42"/>
        <v>8</v>
      </c>
      <c r="U355" s="89">
        <f t="shared" si="42"/>
        <v>8</v>
      </c>
      <c r="V355" s="89">
        <f t="shared" si="42"/>
        <v>8</v>
      </c>
      <c r="W355" s="89">
        <f t="shared" si="42"/>
        <v>8</v>
      </c>
    </row>
    <row r="356" spans="1:23" x14ac:dyDescent="0.3">
      <c r="A356" s="87"/>
      <c r="B356" s="87"/>
      <c r="C356" s="38" t="s">
        <v>31</v>
      </c>
      <c r="D356" s="93">
        <f t="shared" si="40"/>
        <v>4</v>
      </c>
      <c r="E356" s="92" t="str">
        <f t="shared" si="40"/>
        <v/>
      </c>
      <c r="F356" s="93">
        <f t="shared" si="40"/>
        <v>1</v>
      </c>
      <c r="G356" s="93">
        <f t="shared" ca="1" si="41"/>
        <v>3</v>
      </c>
      <c r="H356" s="93">
        <f t="shared" ca="1" si="41"/>
        <v>5</v>
      </c>
      <c r="I356" s="93">
        <f t="shared" ca="1" si="41"/>
        <v>2</v>
      </c>
      <c r="J356" s="93">
        <f t="shared" ca="1" si="41"/>
        <v>5</v>
      </c>
      <c r="K356" s="93">
        <f t="shared" si="40"/>
        <v>6</v>
      </c>
      <c r="L356" s="128">
        <f t="shared" si="40"/>
        <v>6</v>
      </c>
      <c r="M356" s="129">
        <f t="shared" si="40"/>
        <v>4</v>
      </c>
      <c r="N356" s="93">
        <f t="shared" si="42"/>
        <v>2</v>
      </c>
      <c r="O356" s="93">
        <f t="shared" si="42"/>
        <v>5</v>
      </c>
      <c r="P356" s="93">
        <f t="shared" si="42"/>
        <v>4</v>
      </c>
      <c r="Q356" s="89">
        <f t="shared" si="42"/>
        <v>3</v>
      </c>
      <c r="R356" s="89">
        <f t="shared" si="42"/>
        <v>3</v>
      </c>
      <c r="S356" s="89">
        <f t="shared" si="42"/>
        <v>5</v>
      </c>
      <c r="T356" s="89">
        <f t="shared" si="42"/>
        <v>3</v>
      </c>
      <c r="U356" s="89">
        <f t="shared" si="42"/>
        <v>4</v>
      </c>
      <c r="V356" s="89">
        <f t="shared" si="42"/>
        <v>3</v>
      </c>
      <c r="W356" s="89">
        <f t="shared" si="42"/>
        <v>3</v>
      </c>
    </row>
    <row r="357" spans="1:23" ht="17" thickBot="1" x14ac:dyDescent="0.35">
      <c r="A357" s="87"/>
      <c r="B357" s="87"/>
      <c r="C357" s="38" t="s">
        <v>32</v>
      </c>
      <c r="D357" s="130">
        <f t="shared" si="40"/>
        <v>24</v>
      </c>
      <c r="E357" s="131" t="str">
        <f t="shared" si="40"/>
        <v/>
      </c>
      <c r="F357" s="130">
        <f t="shared" si="40"/>
        <v>7</v>
      </c>
      <c r="G357" s="93">
        <f t="shared" ca="1" si="41"/>
        <v>24</v>
      </c>
      <c r="H357" s="93">
        <f t="shared" ca="1" si="41"/>
        <v>35</v>
      </c>
      <c r="I357" s="93">
        <f t="shared" ca="1" si="41"/>
        <v>14</v>
      </c>
      <c r="J357" s="93">
        <f t="shared" ca="1" si="41"/>
        <v>33</v>
      </c>
      <c r="K357" s="130">
        <f t="shared" si="40"/>
        <v>43</v>
      </c>
      <c r="L357" s="132">
        <f t="shared" si="40"/>
        <v>39</v>
      </c>
      <c r="M357" s="133">
        <f t="shared" si="40"/>
        <v>26</v>
      </c>
      <c r="N357" s="130">
        <f t="shared" si="42"/>
        <v>23</v>
      </c>
      <c r="O357" s="130">
        <f t="shared" si="42"/>
        <v>36</v>
      </c>
      <c r="P357" s="130">
        <f t="shared" si="42"/>
        <v>27</v>
      </c>
      <c r="Q357" s="134">
        <f t="shared" si="42"/>
        <v>19</v>
      </c>
      <c r="R357" s="134">
        <f t="shared" si="42"/>
        <v>17</v>
      </c>
      <c r="S357" s="134">
        <f t="shared" si="42"/>
        <v>37</v>
      </c>
      <c r="T357" s="134">
        <f t="shared" si="42"/>
        <v>21</v>
      </c>
      <c r="U357" s="134">
        <f t="shared" si="42"/>
        <v>32</v>
      </c>
      <c r="V357" s="134">
        <f t="shared" si="42"/>
        <v>21</v>
      </c>
      <c r="W357" s="134">
        <f t="shared" si="42"/>
        <v>28</v>
      </c>
    </row>
    <row r="359" spans="1:23" x14ac:dyDescent="0.3">
      <c r="A359" s="49" t="s">
        <v>394</v>
      </c>
    </row>
  </sheetData>
  <mergeCells count="3">
    <mergeCell ref="A1:A3"/>
    <mergeCell ref="B1:C1"/>
    <mergeCell ref="B2:C2"/>
  </mergeCells>
  <phoneticPr fontId="3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A9F3-AC6C-B04B-98BA-AECEA9555E5C}">
  <dimension ref="A1:T307"/>
  <sheetViews>
    <sheetView zoomScale="70" zoomScaleNormal="70" workbookViewId="0">
      <pane xSplit="3" ySplit="3" topLeftCell="O4" activePane="bottomRight" state="frozen"/>
      <selection pane="topRight" activeCell="D1" sqref="D1"/>
      <selection pane="bottomLeft" activeCell="A4" sqref="A4"/>
      <selection pane="bottomRight" sqref="A1:A3"/>
    </sheetView>
  </sheetViews>
  <sheetFormatPr defaultColWidth="11.44140625" defaultRowHeight="16.3" x14ac:dyDescent="0.3"/>
  <cols>
    <col min="1" max="1" width="30.77734375" style="33" bestFit="1" customWidth="1"/>
    <col min="2" max="20" width="10.77734375" style="33"/>
  </cols>
  <sheetData>
    <row r="1" spans="1:20" x14ac:dyDescent="0.3">
      <c r="A1" s="247" t="s">
        <v>238</v>
      </c>
      <c r="B1" s="226" t="s">
        <v>0</v>
      </c>
      <c r="C1" s="227"/>
      <c r="D1" s="1" t="s">
        <v>395</v>
      </c>
      <c r="E1" s="1" t="s">
        <v>402</v>
      </c>
      <c r="F1" s="1" t="s">
        <v>403</v>
      </c>
      <c r="G1" s="1" t="s">
        <v>414</v>
      </c>
      <c r="H1" s="1" t="s">
        <v>397</v>
      </c>
      <c r="I1" s="1" t="s">
        <v>381</v>
      </c>
      <c r="J1" s="1" t="s">
        <v>382</v>
      </c>
      <c r="K1" s="1" t="s">
        <v>398</v>
      </c>
      <c r="L1" s="1" t="s">
        <v>406</v>
      </c>
      <c r="M1" s="1" t="s">
        <v>407</v>
      </c>
      <c r="N1" s="1" t="s">
        <v>415</v>
      </c>
      <c r="O1" s="1" t="s">
        <v>388</v>
      </c>
      <c r="P1" s="1" t="s">
        <v>401</v>
      </c>
      <c r="Q1" s="1" t="s">
        <v>390</v>
      </c>
      <c r="R1" s="1" t="s">
        <v>391</v>
      </c>
      <c r="S1" s="1" t="s">
        <v>392</v>
      </c>
      <c r="T1" s="1" t="s">
        <v>393</v>
      </c>
    </row>
    <row r="2" spans="1:20" x14ac:dyDescent="0.3">
      <c r="A2" s="248"/>
      <c r="B2" s="228" t="s">
        <v>9</v>
      </c>
      <c r="C2" s="240"/>
      <c r="D2" s="94">
        <v>42036</v>
      </c>
      <c r="E2" s="60">
        <v>44593</v>
      </c>
      <c r="F2" s="60">
        <v>36951</v>
      </c>
      <c r="G2" s="61"/>
      <c r="H2" s="60">
        <v>42064</v>
      </c>
      <c r="I2" s="60">
        <v>44621</v>
      </c>
      <c r="J2" s="60">
        <v>47178</v>
      </c>
      <c r="K2" s="60">
        <v>38443</v>
      </c>
      <c r="L2" s="60">
        <v>41000</v>
      </c>
      <c r="M2" s="60">
        <v>43556</v>
      </c>
      <c r="N2" s="60">
        <v>46478</v>
      </c>
      <c r="O2" s="60">
        <v>37742</v>
      </c>
      <c r="P2" s="60">
        <v>39934</v>
      </c>
      <c r="Q2" s="60">
        <v>41395</v>
      </c>
      <c r="R2" s="60">
        <v>45413</v>
      </c>
      <c r="S2" s="60">
        <v>11444</v>
      </c>
      <c r="T2" s="60">
        <v>39234</v>
      </c>
    </row>
    <row r="3" spans="1:20" ht="17" thickBot="1" x14ac:dyDescent="0.35">
      <c r="A3" s="249"/>
      <c r="B3" s="112" t="s">
        <v>211</v>
      </c>
      <c r="C3" s="63" t="s">
        <v>11</v>
      </c>
      <c r="D3" s="200" t="s">
        <v>80</v>
      </c>
      <c r="E3" s="206" t="s">
        <v>14</v>
      </c>
      <c r="F3" s="214" t="s">
        <v>16</v>
      </c>
      <c r="G3" s="65"/>
      <c r="H3" s="214" t="s">
        <v>26</v>
      </c>
      <c r="I3" s="214" t="s">
        <v>21</v>
      </c>
      <c r="J3" s="214" t="s">
        <v>25</v>
      </c>
      <c r="K3" s="213" t="s">
        <v>83</v>
      </c>
      <c r="L3" s="213" t="s">
        <v>15</v>
      </c>
      <c r="M3" s="214" t="s">
        <v>81</v>
      </c>
      <c r="N3" s="213" t="s">
        <v>79</v>
      </c>
      <c r="O3" s="214" t="s">
        <v>23</v>
      </c>
      <c r="P3" s="214" t="s">
        <v>24</v>
      </c>
      <c r="Q3" s="214" t="s">
        <v>22</v>
      </c>
      <c r="R3" s="214" t="s">
        <v>113</v>
      </c>
      <c r="S3" s="222" t="s">
        <v>17</v>
      </c>
      <c r="T3" s="206" t="s">
        <v>12</v>
      </c>
    </row>
    <row r="4" spans="1:20" ht="21.1" x14ac:dyDescent="0.35">
      <c r="A4" s="48" t="s">
        <v>459</v>
      </c>
      <c r="B4" s="113"/>
      <c r="C4" s="27"/>
      <c r="D4" s="75" t="s">
        <v>583</v>
      </c>
      <c r="E4" s="75">
        <v>15</v>
      </c>
      <c r="F4" s="75">
        <v>15</v>
      </c>
      <c r="G4" s="54"/>
      <c r="H4" s="75">
        <v>15</v>
      </c>
      <c r="I4" s="75">
        <v>15</v>
      </c>
      <c r="J4" s="75"/>
      <c r="K4" s="75"/>
      <c r="L4" s="75"/>
      <c r="M4" s="75" t="s">
        <v>551</v>
      </c>
      <c r="N4" s="75"/>
      <c r="O4" s="75">
        <v>15</v>
      </c>
      <c r="P4" s="75"/>
      <c r="Q4" s="75">
        <v>15</v>
      </c>
      <c r="R4" s="75">
        <v>15</v>
      </c>
      <c r="S4" s="75">
        <v>15</v>
      </c>
      <c r="T4" s="75">
        <v>15</v>
      </c>
    </row>
    <row r="5" spans="1:20" x14ac:dyDescent="0.3">
      <c r="A5" s="80" t="s">
        <v>28</v>
      </c>
      <c r="B5" s="113">
        <f>SUM(D5:T5)</f>
        <v>10</v>
      </c>
      <c r="C5" s="25">
        <f>B5</f>
        <v>10</v>
      </c>
      <c r="D5" s="75">
        <v>1</v>
      </c>
      <c r="E5" s="75">
        <v>1</v>
      </c>
      <c r="F5" s="75">
        <v>1</v>
      </c>
      <c r="G5" s="54"/>
      <c r="H5" s="75">
        <v>1</v>
      </c>
      <c r="I5" s="75">
        <v>1</v>
      </c>
      <c r="J5" s="75"/>
      <c r="K5" s="75"/>
      <c r="L5" s="75"/>
      <c r="M5" s="75"/>
      <c r="N5" s="75"/>
      <c r="O5" s="75">
        <v>1</v>
      </c>
      <c r="P5" s="75"/>
      <c r="Q5" s="75">
        <v>1</v>
      </c>
      <c r="R5" s="75">
        <v>1</v>
      </c>
      <c r="S5" s="75">
        <v>1</v>
      </c>
      <c r="T5" s="75">
        <v>1</v>
      </c>
    </row>
    <row r="6" spans="1:20" x14ac:dyDescent="0.3">
      <c r="A6" s="80" t="s">
        <v>29</v>
      </c>
      <c r="B6" s="113">
        <f>SUM(D6:T6)</f>
        <v>1</v>
      </c>
      <c r="C6" s="25">
        <f t="shared" ref="C6:C11" si="0">B6</f>
        <v>1</v>
      </c>
      <c r="D6" s="75"/>
      <c r="E6" s="75"/>
      <c r="F6" s="75"/>
      <c r="G6" s="54"/>
      <c r="H6" s="75"/>
      <c r="I6" s="75"/>
      <c r="J6" s="75"/>
      <c r="K6" s="75"/>
      <c r="L6" s="75"/>
      <c r="M6" s="75">
        <v>1</v>
      </c>
      <c r="N6" s="75"/>
      <c r="O6" s="75"/>
      <c r="P6" s="75"/>
      <c r="Q6" s="75"/>
      <c r="R6" s="75"/>
      <c r="S6" s="75"/>
      <c r="T6" s="75"/>
    </row>
    <row r="7" spans="1:20" x14ac:dyDescent="0.3">
      <c r="A7" s="80" t="s">
        <v>30</v>
      </c>
      <c r="B7" s="113">
        <f>B5+B6</f>
        <v>11</v>
      </c>
      <c r="C7" s="25">
        <f t="shared" si="0"/>
        <v>11</v>
      </c>
      <c r="D7" s="75"/>
      <c r="E7" s="75"/>
      <c r="F7" s="75"/>
      <c r="G7" s="5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1:20" x14ac:dyDescent="0.3">
      <c r="A8" s="80" t="s">
        <v>31</v>
      </c>
      <c r="B8" s="113">
        <f>SUM(D8:T8)</f>
        <v>4</v>
      </c>
      <c r="C8" s="25">
        <f t="shared" si="0"/>
        <v>4</v>
      </c>
      <c r="D8" s="75"/>
      <c r="E8" s="75">
        <v>2</v>
      </c>
      <c r="F8" s="75"/>
      <c r="G8" s="5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>
        <v>2</v>
      </c>
    </row>
    <row r="9" spans="1:20" x14ac:dyDescent="0.3">
      <c r="A9" s="80" t="s">
        <v>40</v>
      </c>
      <c r="B9" s="113"/>
      <c r="C9" s="27"/>
      <c r="D9" s="75"/>
      <c r="E9" s="75"/>
      <c r="F9" s="75"/>
      <c r="G9" s="54"/>
      <c r="H9" s="75"/>
      <c r="I9" s="75"/>
      <c r="J9" s="75"/>
      <c r="K9" s="75"/>
      <c r="L9" s="75"/>
      <c r="M9" s="75"/>
      <c r="N9" s="75"/>
      <c r="O9" s="75">
        <v>0</v>
      </c>
      <c r="P9" s="75"/>
      <c r="Q9" s="75"/>
      <c r="R9" s="75"/>
      <c r="S9" s="75">
        <v>0</v>
      </c>
      <c r="T9" s="75">
        <v>1</v>
      </c>
    </row>
    <row r="10" spans="1:20" x14ac:dyDescent="0.3">
      <c r="A10" s="80" t="s">
        <v>85</v>
      </c>
      <c r="B10" s="113"/>
      <c r="C10" s="27"/>
      <c r="D10" s="75"/>
      <c r="E10" s="75"/>
      <c r="F10" s="75"/>
      <c r="G10" s="54"/>
      <c r="H10" s="75"/>
      <c r="I10" s="75"/>
      <c r="J10" s="75"/>
      <c r="K10" s="75"/>
      <c r="L10" s="75"/>
      <c r="M10" s="75"/>
      <c r="N10" s="75"/>
      <c r="O10" s="75">
        <v>1</v>
      </c>
      <c r="P10" s="75"/>
      <c r="Q10" s="75"/>
      <c r="R10" s="75"/>
      <c r="S10" s="75">
        <v>2</v>
      </c>
      <c r="T10" s="75">
        <v>2</v>
      </c>
    </row>
    <row r="11" spans="1:20" ht="17" thickBot="1" x14ac:dyDescent="0.35">
      <c r="A11" s="82" t="s">
        <v>32</v>
      </c>
      <c r="B11" s="114">
        <f>SUM(D11:T11)</f>
        <v>22</v>
      </c>
      <c r="C11" s="26">
        <f t="shared" si="0"/>
        <v>22</v>
      </c>
      <c r="D11" s="78"/>
      <c r="E11" s="78">
        <v>10</v>
      </c>
      <c r="F11" s="78"/>
      <c r="G11" s="79"/>
      <c r="H11" s="78"/>
      <c r="I11" s="78"/>
      <c r="J11" s="78"/>
      <c r="K11" s="78"/>
      <c r="L11" s="78"/>
      <c r="M11" s="78"/>
      <c r="N11" s="78"/>
      <c r="O11" s="75"/>
      <c r="P11" s="75"/>
      <c r="Q11" s="75"/>
      <c r="R11" s="75"/>
      <c r="S11" s="75"/>
      <c r="T11" s="75">
        <v>12</v>
      </c>
    </row>
    <row r="12" spans="1:20" ht="21.1" x14ac:dyDescent="0.35">
      <c r="A12" s="48" t="s">
        <v>212</v>
      </c>
      <c r="B12" s="113"/>
      <c r="C12" s="27"/>
      <c r="D12" s="75">
        <v>11</v>
      </c>
      <c r="E12" s="75"/>
      <c r="F12" s="75" t="s">
        <v>648</v>
      </c>
      <c r="G12" s="54"/>
      <c r="H12" s="75" t="s">
        <v>668</v>
      </c>
      <c r="I12" s="75">
        <v>11</v>
      </c>
      <c r="J12" s="75"/>
      <c r="K12" s="75">
        <v>11</v>
      </c>
      <c r="L12" s="75">
        <v>11</v>
      </c>
      <c r="M12" s="75" t="s">
        <v>638</v>
      </c>
      <c r="N12" s="75"/>
      <c r="O12" s="75"/>
      <c r="P12" s="75"/>
      <c r="Q12" s="75"/>
      <c r="R12" s="75">
        <v>11</v>
      </c>
      <c r="S12" s="75">
        <v>14</v>
      </c>
      <c r="T12" s="75">
        <v>14</v>
      </c>
    </row>
    <row r="13" spans="1:20" x14ac:dyDescent="0.3">
      <c r="A13" s="80" t="s">
        <v>28</v>
      </c>
      <c r="B13" s="113">
        <f>SUM(D13:T13)+7</f>
        <v>17</v>
      </c>
      <c r="C13" s="25">
        <f>B13+28</f>
        <v>45</v>
      </c>
      <c r="D13" s="75">
        <v>1</v>
      </c>
      <c r="E13" s="75"/>
      <c r="F13" s="75">
        <v>1</v>
      </c>
      <c r="G13" s="54"/>
      <c r="H13" s="75">
        <v>1</v>
      </c>
      <c r="I13" s="75">
        <v>1</v>
      </c>
      <c r="J13" s="75"/>
      <c r="K13" s="75">
        <v>1</v>
      </c>
      <c r="L13" s="75">
        <v>1</v>
      </c>
      <c r="M13" s="75">
        <v>1</v>
      </c>
      <c r="N13" s="75"/>
      <c r="O13" s="75"/>
      <c r="P13" s="75"/>
      <c r="Q13" s="75"/>
      <c r="R13" s="75">
        <v>1</v>
      </c>
      <c r="S13" s="75">
        <v>1</v>
      </c>
      <c r="T13" s="75">
        <v>1</v>
      </c>
    </row>
    <row r="14" spans="1:20" x14ac:dyDescent="0.3">
      <c r="A14" s="80" t="s">
        <v>29</v>
      </c>
      <c r="B14" s="113">
        <f>SUM(D14:T14)</f>
        <v>0</v>
      </c>
      <c r="C14" s="25">
        <f t="shared" ref="C14" si="1">B14</f>
        <v>0</v>
      </c>
      <c r="D14" s="75"/>
      <c r="E14" s="75"/>
      <c r="F14" s="75"/>
      <c r="G14" s="54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0" x14ac:dyDescent="0.3">
      <c r="A15" s="80" t="s">
        <v>30</v>
      </c>
      <c r="B15" s="113">
        <f>B13+B14</f>
        <v>17</v>
      </c>
      <c r="C15" s="25">
        <f>C13+C14</f>
        <v>45</v>
      </c>
      <c r="D15" s="75"/>
      <c r="E15" s="75"/>
      <c r="F15" s="75"/>
      <c r="G15" s="54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1:20" x14ac:dyDescent="0.3">
      <c r="A16" s="80" t="s">
        <v>31</v>
      </c>
      <c r="B16" s="113">
        <f>SUM(D16:T16)+5</f>
        <v>7</v>
      </c>
      <c r="C16" s="25">
        <f>B16+16</f>
        <v>23</v>
      </c>
      <c r="D16" s="75"/>
      <c r="E16" s="75"/>
      <c r="F16" s="75">
        <v>1</v>
      </c>
      <c r="G16" s="54"/>
      <c r="H16" s="75">
        <v>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ht="17" thickBot="1" x14ac:dyDescent="0.35">
      <c r="A17" s="82" t="s">
        <v>32</v>
      </c>
      <c r="B17" s="114">
        <f>SUM(D17:T17)+25</f>
        <v>35</v>
      </c>
      <c r="C17" s="26">
        <f>B17+82</f>
        <v>117</v>
      </c>
      <c r="D17" s="78"/>
      <c r="E17" s="78"/>
      <c r="F17" s="78">
        <v>5</v>
      </c>
      <c r="G17" s="79"/>
      <c r="H17" s="78">
        <v>5</v>
      </c>
      <c r="I17" s="78"/>
      <c r="J17" s="78"/>
      <c r="K17" s="78"/>
      <c r="L17" s="78"/>
      <c r="M17" s="78"/>
      <c r="N17" s="42"/>
      <c r="O17" s="78"/>
      <c r="P17" s="78"/>
      <c r="Q17" s="78"/>
      <c r="R17" s="78"/>
      <c r="S17" s="78"/>
      <c r="T17" s="78"/>
    </row>
    <row r="18" spans="1:20" ht="21.1" x14ac:dyDescent="0.35">
      <c r="A18" s="48" t="s">
        <v>716</v>
      </c>
      <c r="B18" s="113"/>
      <c r="C18" s="27"/>
      <c r="D18" s="75"/>
      <c r="E18" s="75"/>
      <c r="F18" s="75"/>
      <c r="G18" s="54"/>
      <c r="H18" s="75"/>
      <c r="I18" s="75"/>
      <c r="J18" s="75"/>
      <c r="K18" s="75"/>
      <c r="L18" s="75"/>
      <c r="M18" s="75"/>
      <c r="N18" s="75"/>
      <c r="O18" s="75" t="s">
        <v>556</v>
      </c>
      <c r="P18" s="75"/>
      <c r="Q18" s="75"/>
      <c r="R18" s="75" t="s">
        <v>551</v>
      </c>
      <c r="S18" s="75" t="s">
        <v>551</v>
      </c>
      <c r="T18" s="75" t="s">
        <v>551</v>
      </c>
    </row>
    <row r="19" spans="1:20" x14ac:dyDescent="0.3">
      <c r="A19" s="80" t="s">
        <v>28</v>
      </c>
      <c r="B19" s="113">
        <f>SUM(D19:T19)</f>
        <v>0</v>
      </c>
      <c r="C19" s="25">
        <f>B19</f>
        <v>0</v>
      </c>
      <c r="D19" s="75"/>
      <c r="E19" s="75"/>
      <c r="F19" s="75"/>
      <c r="G19" s="54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0" x14ac:dyDescent="0.3">
      <c r="A20" s="80" t="s">
        <v>29</v>
      </c>
      <c r="B20" s="113">
        <f>SUM(D20:T20)</f>
        <v>4</v>
      </c>
      <c r="C20" s="25">
        <f t="shared" ref="C20:C22" si="2">B20</f>
        <v>4</v>
      </c>
      <c r="D20" s="75"/>
      <c r="E20" s="75"/>
      <c r="F20" s="75"/>
      <c r="G20" s="54"/>
      <c r="H20" s="75"/>
      <c r="I20" s="75"/>
      <c r="J20" s="75"/>
      <c r="K20" s="75"/>
      <c r="L20" s="75"/>
      <c r="M20" s="75"/>
      <c r="N20" s="75"/>
      <c r="O20" s="75">
        <v>1</v>
      </c>
      <c r="P20" s="75"/>
      <c r="Q20" s="75"/>
      <c r="R20" s="75">
        <v>1</v>
      </c>
      <c r="S20" s="75">
        <v>1</v>
      </c>
      <c r="T20" s="75">
        <v>1</v>
      </c>
    </row>
    <row r="21" spans="1:20" x14ac:dyDescent="0.3">
      <c r="A21" s="80" t="s">
        <v>30</v>
      </c>
      <c r="B21" s="113">
        <f>B19+B20</f>
        <v>4</v>
      </c>
      <c r="C21" s="25">
        <f t="shared" si="2"/>
        <v>4</v>
      </c>
      <c r="D21" s="75"/>
      <c r="E21" s="75"/>
      <c r="F21" s="75"/>
      <c r="G21" s="54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1:20" x14ac:dyDescent="0.3">
      <c r="A22" s="80" t="s">
        <v>31</v>
      </c>
      <c r="B22" s="113">
        <f>SUM(D22:T22)</f>
        <v>0</v>
      </c>
      <c r="C22" s="25">
        <f t="shared" si="2"/>
        <v>0</v>
      </c>
      <c r="D22" s="75"/>
      <c r="E22" s="75"/>
      <c r="F22" s="75"/>
      <c r="G22" s="54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1:20" x14ac:dyDescent="0.3">
      <c r="A23" s="80" t="s">
        <v>40</v>
      </c>
      <c r="B23" s="113"/>
      <c r="C23" s="27"/>
      <c r="D23" s="75"/>
      <c r="E23" s="75"/>
      <c r="F23" s="75"/>
      <c r="G23" s="54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x14ac:dyDescent="0.3">
      <c r="A24" s="80" t="s">
        <v>85</v>
      </c>
      <c r="B24" s="113"/>
      <c r="C24" s="27"/>
      <c r="D24" s="75"/>
      <c r="E24" s="75"/>
      <c r="F24" s="75"/>
      <c r="G24" s="54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1:20" ht="17" thickBot="1" x14ac:dyDescent="0.35">
      <c r="A25" s="82" t="s">
        <v>32</v>
      </c>
      <c r="B25" s="114">
        <f>SUM(D25:T25)</f>
        <v>0</v>
      </c>
      <c r="C25" s="26">
        <f t="shared" ref="C25" si="3">B25</f>
        <v>0</v>
      </c>
      <c r="D25" s="78"/>
      <c r="E25" s="78"/>
      <c r="F25" s="78"/>
      <c r="G25" s="79"/>
      <c r="H25" s="78"/>
      <c r="I25" s="78"/>
      <c r="J25" s="78"/>
      <c r="K25" s="78"/>
      <c r="L25" s="78"/>
      <c r="M25" s="78"/>
      <c r="N25" s="42"/>
      <c r="O25" s="78"/>
      <c r="P25" s="78"/>
      <c r="Q25" s="78"/>
      <c r="R25" s="78"/>
      <c r="S25" s="78"/>
      <c r="T25" s="78"/>
    </row>
    <row r="26" spans="1:20" ht="21.1" x14ac:dyDescent="0.35">
      <c r="A26" s="48" t="s">
        <v>345</v>
      </c>
      <c r="B26" s="113"/>
      <c r="C26" s="27"/>
      <c r="D26" s="75"/>
      <c r="E26" s="75"/>
      <c r="F26" s="75"/>
      <c r="G26" s="54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</row>
    <row r="27" spans="1:20" x14ac:dyDescent="0.3">
      <c r="A27" s="80" t="s">
        <v>28</v>
      </c>
      <c r="B27" s="113">
        <f>SUM(D27:T27)</f>
        <v>0</v>
      </c>
      <c r="C27" s="25">
        <f>B27+44</f>
        <v>44</v>
      </c>
      <c r="D27" s="75"/>
      <c r="E27" s="75"/>
      <c r="F27" s="75"/>
      <c r="G27" s="54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</row>
    <row r="28" spans="1:20" x14ac:dyDescent="0.3">
      <c r="A28" s="80" t="s">
        <v>29</v>
      </c>
      <c r="B28" s="113">
        <f>SUM(D28:T28)</f>
        <v>0</v>
      </c>
      <c r="C28" s="25">
        <f t="shared" ref="C28" si="4">B28</f>
        <v>0</v>
      </c>
      <c r="D28" s="75"/>
      <c r="E28" s="75"/>
      <c r="F28" s="75"/>
      <c r="G28" s="54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</row>
    <row r="29" spans="1:20" x14ac:dyDescent="0.3">
      <c r="A29" s="80" t="s">
        <v>30</v>
      </c>
      <c r="B29" s="113">
        <f>B27+B28</f>
        <v>0</v>
      </c>
      <c r="C29" s="25">
        <f>C27+C28</f>
        <v>44</v>
      </c>
      <c r="D29" s="75"/>
      <c r="E29" s="75"/>
      <c r="F29" s="75"/>
      <c r="G29" s="54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</row>
    <row r="30" spans="1:20" x14ac:dyDescent="0.3">
      <c r="A30" s="80" t="s">
        <v>31</v>
      </c>
      <c r="B30" s="113">
        <f>SUM(D30:T30)</f>
        <v>0</v>
      </c>
      <c r="C30" s="25">
        <f>B30+12</f>
        <v>12</v>
      </c>
      <c r="D30" s="75"/>
      <c r="E30" s="75"/>
      <c r="F30" s="75"/>
      <c r="G30" s="54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  <row r="31" spans="1:20" x14ac:dyDescent="0.3">
      <c r="A31" s="80" t="s">
        <v>40</v>
      </c>
      <c r="B31" s="113"/>
      <c r="C31" s="27"/>
      <c r="D31" s="75"/>
      <c r="E31" s="75"/>
      <c r="F31" s="75"/>
      <c r="G31" s="54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</row>
    <row r="32" spans="1:20" x14ac:dyDescent="0.3">
      <c r="A32" s="80" t="s">
        <v>85</v>
      </c>
      <c r="B32" s="113"/>
      <c r="C32" s="27"/>
      <c r="D32" s="75"/>
      <c r="E32" s="75"/>
      <c r="F32" s="75"/>
      <c r="G32" s="54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  <row r="33" spans="1:20" ht="17" thickBot="1" x14ac:dyDescent="0.35">
      <c r="A33" s="82" t="s">
        <v>32</v>
      </c>
      <c r="B33" s="114">
        <f>SUM(D33:T33)</f>
        <v>0</v>
      </c>
      <c r="C33" s="26">
        <f>B33+98</f>
        <v>98</v>
      </c>
      <c r="D33" s="78"/>
      <c r="E33" s="78"/>
      <c r="F33" s="78"/>
      <c r="G33" s="79"/>
      <c r="H33" s="78"/>
      <c r="I33" s="78"/>
      <c r="J33" s="78"/>
      <c r="K33" s="78"/>
      <c r="L33" s="78"/>
      <c r="M33" s="78"/>
      <c r="N33" s="78"/>
      <c r="O33" s="75"/>
      <c r="P33" s="75"/>
      <c r="Q33" s="75"/>
      <c r="R33" s="75"/>
      <c r="S33" s="75"/>
      <c r="T33" s="75"/>
    </row>
    <row r="34" spans="1:20" ht="21.1" x14ac:dyDescent="0.35">
      <c r="A34" s="48" t="s">
        <v>460</v>
      </c>
      <c r="B34" s="113"/>
      <c r="C34" s="27"/>
      <c r="D34" s="75" t="s">
        <v>558</v>
      </c>
      <c r="E34" s="75">
        <v>14</v>
      </c>
      <c r="F34" s="75"/>
      <c r="G34" s="54"/>
      <c r="H34" s="75">
        <v>14</v>
      </c>
      <c r="I34" s="75" t="s">
        <v>628</v>
      </c>
      <c r="J34" s="75" t="s">
        <v>628</v>
      </c>
      <c r="K34" s="75"/>
      <c r="L34" s="75">
        <v>14</v>
      </c>
      <c r="M34" s="75">
        <v>14</v>
      </c>
      <c r="N34" s="75">
        <v>14</v>
      </c>
      <c r="O34" s="75"/>
      <c r="P34" s="75" t="s">
        <v>628</v>
      </c>
      <c r="Q34" s="75"/>
      <c r="R34" s="75"/>
      <c r="S34" s="75"/>
      <c r="T34" s="75"/>
    </row>
    <row r="35" spans="1:20" x14ac:dyDescent="0.3">
      <c r="A35" s="80" t="s">
        <v>28</v>
      </c>
      <c r="B35" s="113">
        <f>SUM(D35:T35)</f>
        <v>9</v>
      </c>
      <c r="C35" s="25">
        <f>B35</f>
        <v>9</v>
      </c>
      <c r="D35" s="75">
        <v>1</v>
      </c>
      <c r="E35" s="75">
        <v>1</v>
      </c>
      <c r="F35" s="75"/>
      <c r="G35" s="54"/>
      <c r="H35" s="75">
        <v>1</v>
      </c>
      <c r="I35" s="75">
        <v>1</v>
      </c>
      <c r="J35" s="75">
        <v>1</v>
      </c>
      <c r="K35" s="75"/>
      <c r="L35" s="75">
        <v>1</v>
      </c>
      <c r="M35" s="75">
        <v>1</v>
      </c>
      <c r="N35" s="75">
        <v>1</v>
      </c>
      <c r="O35" s="75"/>
      <c r="P35" s="75">
        <v>1</v>
      </c>
      <c r="Q35" s="75"/>
      <c r="R35" s="75"/>
      <c r="S35" s="75"/>
      <c r="T35" s="75"/>
    </row>
    <row r="36" spans="1:20" x14ac:dyDescent="0.3">
      <c r="A36" s="80" t="s">
        <v>29</v>
      </c>
      <c r="B36" s="113">
        <f>SUM(D36:T36)</f>
        <v>0</v>
      </c>
      <c r="C36" s="25">
        <f t="shared" ref="C36:C39" si="5">B36</f>
        <v>0</v>
      </c>
      <c r="D36" s="75"/>
      <c r="E36" s="75"/>
      <c r="F36" s="75"/>
      <c r="G36" s="54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</row>
    <row r="37" spans="1:20" x14ac:dyDescent="0.3">
      <c r="A37" s="80" t="s">
        <v>30</v>
      </c>
      <c r="B37" s="113">
        <f>B35+B36</f>
        <v>9</v>
      </c>
      <c r="C37" s="25">
        <f t="shared" si="5"/>
        <v>9</v>
      </c>
      <c r="D37" s="75"/>
      <c r="E37" s="75"/>
      <c r="F37" s="75"/>
      <c r="G37" s="54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</row>
    <row r="38" spans="1:20" x14ac:dyDescent="0.3">
      <c r="A38" s="80" t="s">
        <v>31</v>
      </c>
      <c r="B38" s="113">
        <f>SUM(D38:T38)</f>
        <v>7</v>
      </c>
      <c r="C38" s="25">
        <f t="shared" si="5"/>
        <v>7</v>
      </c>
      <c r="D38" s="75">
        <v>1</v>
      </c>
      <c r="E38" s="75">
        <v>1</v>
      </c>
      <c r="F38" s="75"/>
      <c r="G38" s="54"/>
      <c r="H38" s="75"/>
      <c r="I38" s="75">
        <v>1</v>
      </c>
      <c r="J38" s="75"/>
      <c r="K38" s="75"/>
      <c r="L38" s="75">
        <v>3</v>
      </c>
      <c r="M38" s="75"/>
      <c r="N38" s="75">
        <v>1</v>
      </c>
      <c r="O38" s="75"/>
      <c r="P38" s="75"/>
      <c r="Q38" s="75"/>
      <c r="R38" s="75"/>
      <c r="S38" s="75"/>
      <c r="T38" s="75"/>
    </row>
    <row r="39" spans="1:20" ht="17" thickBot="1" x14ac:dyDescent="0.35">
      <c r="A39" s="82" t="s">
        <v>32</v>
      </c>
      <c r="B39" s="114">
        <f>SUM(D39:T39)</f>
        <v>35</v>
      </c>
      <c r="C39" s="26">
        <f t="shared" si="5"/>
        <v>35</v>
      </c>
      <c r="D39" s="78">
        <v>5</v>
      </c>
      <c r="E39" s="78">
        <v>5</v>
      </c>
      <c r="F39" s="78"/>
      <c r="G39" s="79"/>
      <c r="H39" s="78"/>
      <c r="I39" s="78">
        <v>5</v>
      </c>
      <c r="J39" s="78"/>
      <c r="K39" s="78"/>
      <c r="L39" s="78">
        <v>15</v>
      </c>
      <c r="M39" s="78"/>
      <c r="N39" s="78">
        <v>5</v>
      </c>
      <c r="O39" s="75"/>
      <c r="P39" s="75"/>
      <c r="Q39" s="75"/>
      <c r="R39" s="75"/>
      <c r="S39" s="75"/>
      <c r="T39" s="75"/>
    </row>
    <row r="40" spans="1:20" ht="21.1" x14ac:dyDescent="0.35">
      <c r="A40" s="48" t="s">
        <v>213</v>
      </c>
      <c r="B40" s="113"/>
      <c r="C40" s="27"/>
      <c r="D40" s="75"/>
      <c r="E40" s="75">
        <v>11</v>
      </c>
      <c r="F40" s="75"/>
      <c r="G40" s="54"/>
      <c r="H40" s="75"/>
      <c r="I40" s="75"/>
      <c r="J40" s="75">
        <v>15</v>
      </c>
      <c r="K40" s="75">
        <v>15</v>
      </c>
      <c r="L40" s="75">
        <v>15</v>
      </c>
      <c r="M40" s="75">
        <v>15</v>
      </c>
      <c r="N40" s="75">
        <v>15</v>
      </c>
      <c r="O40" s="75"/>
      <c r="P40" s="75">
        <v>15</v>
      </c>
      <c r="Q40" s="75">
        <v>11</v>
      </c>
      <c r="R40" s="75"/>
      <c r="S40" s="75">
        <v>11</v>
      </c>
      <c r="T40" s="75">
        <v>11</v>
      </c>
    </row>
    <row r="41" spans="1:20" x14ac:dyDescent="0.3">
      <c r="A41" s="80" t="s">
        <v>28</v>
      </c>
      <c r="B41" s="113">
        <f>SUM(D41:T41)+4</f>
        <v>14</v>
      </c>
      <c r="C41" s="25">
        <f>B41</f>
        <v>14</v>
      </c>
      <c r="D41" s="75"/>
      <c r="E41" s="75">
        <v>1</v>
      </c>
      <c r="F41" s="75"/>
      <c r="G41" s="54"/>
      <c r="H41" s="75"/>
      <c r="I41" s="75"/>
      <c r="J41" s="75">
        <v>1</v>
      </c>
      <c r="K41" s="75">
        <v>1</v>
      </c>
      <c r="L41" s="75">
        <v>1</v>
      </c>
      <c r="M41" s="75">
        <v>1</v>
      </c>
      <c r="N41" s="75">
        <v>1</v>
      </c>
      <c r="O41" s="75"/>
      <c r="P41" s="75">
        <v>1</v>
      </c>
      <c r="Q41" s="75">
        <v>1</v>
      </c>
      <c r="R41" s="75"/>
      <c r="S41" s="75">
        <v>1</v>
      </c>
      <c r="T41" s="75">
        <v>1</v>
      </c>
    </row>
    <row r="42" spans="1:20" x14ac:dyDescent="0.3">
      <c r="A42" s="80" t="s">
        <v>29</v>
      </c>
      <c r="B42" s="113">
        <f>SUM(D42:T42)+7</f>
        <v>7</v>
      </c>
      <c r="C42" s="25">
        <f t="shared" ref="C42:C45" si="6">B42</f>
        <v>7</v>
      </c>
      <c r="D42" s="75"/>
      <c r="E42" s="75"/>
      <c r="F42" s="75"/>
      <c r="G42" s="54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</row>
    <row r="43" spans="1:20" x14ac:dyDescent="0.3">
      <c r="A43" s="80" t="s">
        <v>30</v>
      </c>
      <c r="B43" s="113">
        <f>B41+B42</f>
        <v>21</v>
      </c>
      <c r="C43" s="25">
        <f t="shared" si="6"/>
        <v>21</v>
      </c>
      <c r="D43" s="75"/>
      <c r="E43" s="75"/>
      <c r="F43" s="75"/>
      <c r="G43" s="54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</row>
    <row r="44" spans="1:20" x14ac:dyDescent="0.3">
      <c r="A44" s="80" t="s">
        <v>31</v>
      </c>
      <c r="B44" s="113">
        <f>SUM(D44:T44)+2</f>
        <v>6</v>
      </c>
      <c r="C44" s="25">
        <f t="shared" si="6"/>
        <v>6</v>
      </c>
      <c r="D44" s="75"/>
      <c r="E44" s="75"/>
      <c r="F44" s="75"/>
      <c r="G44" s="54"/>
      <c r="H44" s="75"/>
      <c r="I44" s="75"/>
      <c r="J44" s="75">
        <v>1</v>
      </c>
      <c r="K44" s="75"/>
      <c r="L44" s="75">
        <v>2</v>
      </c>
      <c r="M44" s="75"/>
      <c r="N44" s="75"/>
      <c r="O44" s="75"/>
      <c r="P44" s="75"/>
      <c r="Q44" s="75">
        <v>1</v>
      </c>
      <c r="R44" s="75"/>
      <c r="S44" s="75"/>
      <c r="T44" s="75"/>
    </row>
    <row r="45" spans="1:20" ht="17" thickBot="1" x14ac:dyDescent="0.35">
      <c r="A45" s="82" t="s">
        <v>32</v>
      </c>
      <c r="B45" s="114">
        <f>SUM(D45:T45)+10</f>
        <v>30</v>
      </c>
      <c r="C45" s="26">
        <f t="shared" si="6"/>
        <v>30</v>
      </c>
      <c r="D45" s="78"/>
      <c r="E45" s="78"/>
      <c r="F45" s="78"/>
      <c r="G45" s="79"/>
      <c r="H45" s="78"/>
      <c r="I45" s="78"/>
      <c r="J45" s="78">
        <v>5</v>
      </c>
      <c r="K45" s="78"/>
      <c r="L45" s="78">
        <v>10</v>
      </c>
      <c r="M45" s="78"/>
      <c r="N45" s="78"/>
      <c r="O45" s="75"/>
      <c r="P45" s="75"/>
      <c r="Q45" s="75">
        <v>5</v>
      </c>
      <c r="R45" s="75"/>
      <c r="S45" s="75"/>
      <c r="T45" s="75"/>
    </row>
    <row r="46" spans="1:20" ht="21.1" x14ac:dyDescent="0.35">
      <c r="A46" s="66" t="s">
        <v>214</v>
      </c>
      <c r="B46" s="113"/>
      <c r="C46" s="27"/>
      <c r="D46" s="75"/>
      <c r="E46" s="75"/>
      <c r="F46" s="75"/>
      <c r="G46" s="54"/>
      <c r="H46" s="75"/>
      <c r="I46" s="75"/>
      <c r="J46" s="75"/>
      <c r="K46" s="75"/>
      <c r="L46" s="75"/>
      <c r="M46" s="75"/>
      <c r="N46" s="75"/>
      <c r="O46" s="83" t="s">
        <v>628</v>
      </c>
      <c r="P46" s="83"/>
      <c r="Q46" s="83"/>
      <c r="R46" s="83"/>
      <c r="S46" s="83"/>
      <c r="T46" s="83"/>
    </row>
    <row r="47" spans="1:20" x14ac:dyDescent="0.3">
      <c r="A47" s="72" t="s">
        <v>28</v>
      </c>
      <c r="B47" s="113">
        <f>SUM(D47:T47)+6</f>
        <v>7</v>
      </c>
      <c r="C47" s="25">
        <f>B47+1</f>
        <v>8</v>
      </c>
      <c r="D47" s="75"/>
      <c r="E47" s="75"/>
      <c r="F47" s="75"/>
      <c r="G47" s="54"/>
      <c r="H47" s="75"/>
      <c r="I47" s="75"/>
      <c r="J47" s="75"/>
      <c r="K47" s="75"/>
      <c r="L47" s="75"/>
      <c r="M47" s="75"/>
      <c r="N47" s="75"/>
      <c r="O47" s="75">
        <v>1</v>
      </c>
      <c r="P47" s="75"/>
      <c r="Q47" s="75"/>
      <c r="R47" s="75"/>
      <c r="S47" s="75"/>
      <c r="T47" s="75"/>
    </row>
    <row r="48" spans="1:20" x14ac:dyDescent="0.3">
      <c r="A48" s="72" t="s">
        <v>29</v>
      </c>
      <c r="B48" s="113">
        <f>SUM(D48:T48)+11</f>
        <v>11</v>
      </c>
      <c r="C48" s="25">
        <f>B48</f>
        <v>11</v>
      </c>
      <c r="D48" s="75"/>
      <c r="E48" s="75"/>
      <c r="F48" s="75"/>
      <c r="G48" s="54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</row>
    <row r="49" spans="1:20" x14ac:dyDescent="0.3">
      <c r="A49" s="72" t="s">
        <v>30</v>
      </c>
      <c r="B49" s="113">
        <f>B47+B48</f>
        <v>18</v>
      </c>
      <c r="C49" s="25">
        <f>C47+C48</f>
        <v>19</v>
      </c>
      <c r="D49" s="75"/>
      <c r="E49" s="75"/>
      <c r="F49" s="75"/>
      <c r="G49" s="54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</row>
    <row r="50" spans="1:20" x14ac:dyDescent="0.3">
      <c r="A50" s="72" t="s">
        <v>31</v>
      </c>
      <c r="B50" s="113">
        <f>SUM(D50:T50)+1</f>
        <v>1</v>
      </c>
      <c r="C50" s="25">
        <f>B50</f>
        <v>1</v>
      </c>
      <c r="D50" s="75"/>
      <c r="E50" s="75"/>
      <c r="F50" s="75"/>
      <c r="G50" s="54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</row>
    <row r="51" spans="1:20" ht="17" thickBot="1" x14ac:dyDescent="0.35">
      <c r="A51" s="76" t="s">
        <v>32</v>
      </c>
      <c r="B51" s="114">
        <f>SUM(D51:T51)+5</f>
        <v>5</v>
      </c>
      <c r="C51" s="26">
        <f>B51</f>
        <v>5</v>
      </c>
      <c r="D51" s="78"/>
      <c r="E51" s="78"/>
      <c r="F51" s="78"/>
      <c r="G51" s="79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</row>
    <row r="52" spans="1:20" ht="21.1" x14ac:dyDescent="0.35">
      <c r="A52" s="66" t="s">
        <v>215</v>
      </c>
      <c r="B52" s="113"/>
      <c r="C52" s="27"/>
      <c r="D52" s="75"/>
      <c r="E52" s="75"/>
      <c r="F52" s="75"/>
      <c r="G52" s="54"/>
      <c r="H52" s="75"/>
      <c r="I52" s="75"/>
      <c r="J52" s="75">
        <v>11</v>
      </c>
      <c r="K52" s="75" t="s">
        <v>551</v>
      </c>
      <c r="L52" s="75"/>
      <c r="M52" s="75"/>
      <c r="N52" s="75"/>
      <c r="O52" s="83">
        <v>11</v>
      </c>
      <c r="P52" s="83">
        <v>11</v>
      </c>
      <c r="Q52" s="83"/>
      <c r="R52" s="83">
        <v>14</v>
      </c>
      <c r="S52" s="83"/>
      <c r="T52" s="83"/>
    </row>
    <row r="53" spans="1:20" x14ac:dyDescent="0.3">
      <c r="A53" s="72" t="s">
        <v>28</v>
      </c>
      <c r="B53" s="113">
        <f>SUM(D53:T53)+29</f>
        <v>33</v>
      </c>
      <c r="C53" s="25">
        <f>B53</f>
        <v>33</v>
      </c>
      <c r="D53" s="75"/>
      <c r="E53" s="75"/>
      <c r="F53" s="75"/>
      <c r="G53" s="54"/>
      <c r="H53" s="75"/>
      <c r="I53" s="75"/>
      <c r="J53" s="75">
        <v>1</v>
      </c>
      <c r="K53" s="75"/>
      <c r="L53" s="75"/>
      <c r="M53" s="75"/>
      <c r="N53" s="75"/>
      <c r="O53" s="75">
        <v>1</v>
      </c>
      <c r="P53" s="75">
        <v>1</v>
      </c>
      <c r="Q53" s="75"/>
      <c r="R53" s="75">
        <v>1</v>
      </c>
      <c r="S53" s="75"/>
      <c r="T53" s="75"/>
    </row>
    <row r="54" spans="1:20" x14ac:dyDescent="0.3">
      <c r="A54" s="72" t="s">
        <v>29</v>
      </c>
      <c r="B54" s="113">
        <f>SUM(D54:T54)+9</f>
        <v>10</v>
      </c>
      <c r="C54" s="25">
        <f>B54</f>
        <v>10</v>
      </c>
      <c r="D54" s="75"/>
      <c r="E54" s="75"/>
      <c r="F54" s="75"/>
      <c r="G54" s="54"/>
      <c r="H54" s="75"/>
      <c r="I54" s="75"/>
      <c r="J54" s="75"/>
      <c r="K54" s="75">
        <v>1</v>
      </c>
      <c r="L54" s="75"/>
      <c r="M54" s="75"/>
      <c r="N54" s="75"/>
      <c r="O54" s="75"/>
      <c r="P54" s="75"/>
      <c r="Q54" s="75"/>
      <c r="R54" s="75"/>
      <c r="S54" s="75"/>
      <c r="T54" s="75"/>
    </row>
    <row r="55" spans="1:20" x14ac:dyDescent="0.3">
      <c r="A55" s="72" t="s">
        <v>30</v>
      </c>
      <c r="B55" s="113">
        <f>B53+B54</f>
        <v>43</v>
      </c>
      <c r="C55" s="25">
        <f>C53+C54</f>
        <v>43</v>
      </c>
      <c r="D55" s="75"/>
      <c r="E55" s="75"/>
      <c r="F55" s="75"/>
      <c r="G55" s="54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</row>
    <row r="56" spans="1:20" x14ac:dyDescent="0.3">
      <c r="A56" s="72" t="s">
        <v>31</v>
      </c>
      <c r="B56" s="113">
        <f>SUM(D56:T56)+8</f>
        <v>10</v>
      </c>
      <c r="C56" s="25">
        <f>B56</f>
        <v>10</v>
      </c>
      <c r="D56" s="75"/>
      <c r="E56" s="75"/>
      <c r="F56" s="75"/>
      <c r="G56" s="54"/>
      <c r="H56" s="75"/>
      <c r="I56" s="75"/>
      <c r="J56" s="75"/>
      <c r="K56" s="75"/>
      <c r="L56" s="75"/>
      <c r="M56" s="75"/>
      <c r="N56" s="75"/>
      <c r="O56" s="75">
        <v>2</v>
      </c>
      <c r="P56" s="75"/>
      <c r="Q56" s="75"/>
      <c r="R56" s="75"/>
      <c r="S56" s="75"/>
      <c r="T56" s="75"/>
    </row>
    <row r="57" spans="1:20" ht="17" thickBot="1" x14ac:dyDescent="0.35">
      <c r="A57" s="76" t="s">
        <v>32</v>
      </c>
      <c r="B57" s="114">
        <f>SUM(D57:T57)+42</f>
        <v>52</v>
      </c>
      <c r="C57" s="26">
        <f>B57</f>
        <v>52</v>
      </c>
      <c r="D57" s="78"/>
      <c r="E57" s="78"/>
      <c r="F57" s="78"/>
      <c r="G57" s="79"/>
      <c r="H57" s="78"/>
      <c r="I57" s="78"/>
      <c r="J57" s="78"/>
      <c r="K57" s="78"/>
      <c r="L57" s="78"/>
      <c r="M57" s="78"/>
      <c r="N57" s="78"/>
      <c r="O57" s="78">
        <v>10</v>
      </c>
      <c r="P57" s="78"/>
      <c r="Q57" s="78"/>
      <c r="R57" s="78"/>
      <c r="S57" s="78"/>
      <c r="T57" s="78"/>
    </row>
    <row r="58" spans="1:20" ht="21.1" x14ac:dyDescent="0.35">
      <c r="A58" s="48" t="s">
        <v>216</v>
      </c>
      <c r="B58" s="113"/>
      <c r="C58" s="27"/>
      <c r="D58" s="75"/>
      <c r="E58" s="75"/>
      <c r="F58" s="75"/>
      <c r="G58" s="54"/>
      <c r="H58" s="75"/>
      <c r="I58" s="75"/>
      <c r="J58" s="75"/>
      <c r="K58" s="75"/>
      <c r="L58" s="75"/>
      <c r="M58" s="75"/>
      <c r="N58" s="75"/>
      <c r="O58" s="75">
        <v>13</v>
      </c>
      <c r="P58" s="75"/>
      <c r="Q58" s="75"/>
      <c r="R58" s="75" t="s">
        <v>551</v>
      </c>
      <c r="S58" s="83"/>
      <c r="T58" s="83">
        <v>13</v>
      </c>
    </row>
    <row r="59" spans="1:20" x14ac:dyDescent="0.3">
      <c r="A59" s="80" t="s">
        <v>28</v>
      </c>
      <c r="B59" s="113">
        <f>SUM(D59:T59)+26</f>
        <v>28</v>
      </c>
      <c r="C59" s="25">
        <f>B59</f>
        <v>28</v>
      </c>
      <c r="D59" s="75"/>
      <c r="E59" s="75"/>
      <c r="F59" s="75"/>
      <c r="G59" s="54"/>
      <c r="H59" s="75"/>
      <c r="I59" s="75"/>
      <c r="J59" s="75"/>
      <c r="K59" s="75"/>
      <c r="L59" s="75"/>
      <c r="M59" s="75"/>
      <c r="N59" s="75"/>
      <c r="O59" s="75">
        <v>1</v>
      </c>
      <c r="P59" s="75"/>
      <c r="Q59" s="75"/>
      <c r="R59" s="75"/>
      <c r="S59" s="75"/>
      <c r="T59" s="75">
        <v>1</v>
      </c>
    </row>
    <row r="60" spans="1:20" x14ac:dyDescent="0.3">
      <c r="A60" s="80" t="s">
        <v>29</v>
      </c>
      <c r="B60" s="113">
        <f>SUM(D60:T60)+20</f>
        <v>21</v>
      </c>
      <c r="C60" s="25">
        <f t="shared" ref="C60:C63" si="7">B60</f>
        <v>21</v>
      </c>
      <c r="D60" s="75"/>
      <c r="E60" s="75"/>
      <c r="F60" s="75"/>
      <c r="G60" s="54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>
        <v>1</v>
      </c>
      <c r="S60" s="75"/>
      <c r="T60" s="75"/>
    </row>
    <row r="61" spans="1:20" x14ac:dyDescent="0.3">
      <c r="A61" s="80" t="s">
        <v>30</v>
      </c>
      <c r="B61" s="113">
        <f>B59+B60</f>
        <v>49</v>
      </c>
      <c r="C61" s="25">
        <f t="shared" si="7"/>
        <v>49</v>
      </c>
      <c r="D61" s="75"/>
      <c r="E61" s="75"/>
      <c r="F61" s="75"/>
      <c r="G61" s="54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</row>
    <row r="62" spans="1:20" x14ac:dyDescent="0.3">
      <c r="A62" s="80" t="s">
        <v>31</v>
      </c>
      <c r="B62" s="113">
        <f>SUM(D62:T62)+5</f>
        <v>5</v>
      </c>
      <c r="C62" s="25">
        <f t="shared" si="7"/>
        <v>5</v>
      </c>
      <c r="D62" s="75"/>
      <c r="E62" s="75"/>
      <c r="F62" s="75"/>
      <c r="G62" s="54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</row>
    <row r="63" spans="1:20" ht="17" thickBot="1" x14ac:dyDescent="0.35">
      <c r="A63" s="82" t="s">
        <v>32</v>
      </c>
      <c r="B63" s="114">
        <f>SUM(D63:T63)+25</f>
        <v>25</v>
      </c>
      <c r="C63" s="26">
        <f t="shared" si="7"/>
        <v>25</v>
      </c>
      <c r="D63" s="78"/>
      <c r="E63" s="78"/>
      <c r="F63" s="78"/>
      <c r="G63" s="79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</row>
    <row r="64" spans="1:20" ht="21.1" x14ac:dyDescent="0.35">
      <c r="A64" s="48" t="s">
        <v>217</v>
      </c>
      <c r="B64" s="113"/>
      <c r="C64" s="27"/>
      <c r="D64" s="75" t="s">
        <v>549</v>
      </c>
      <c r="E64" s="75"/>
      <c r="F64" s="75" t="s">
        <v>549</v>
      </c>
      <c r="G64" s="54"/>
      <c r="H64" s="75"/>
      <c r="I64" s="75" t="s">
        <v>551</v>
      </c>
      <c r="J64" s="75" t="s">
        <v>678</v>
      </c>
      <c r="K64" s="75">
        <v>12</v>
      </c>
      <c r="L64" s="75">
        <v>12</v>
      </c>
      <c r="M64" s="75">
        <v>12</v>
      </c>
      <c r="N64" s="75">
        <v>12</v>
      </c>
      <c r="O64" s="75"/>
      <c r="P64" s="75">
        <v>12</v>
      </c>
      <c r="Q64" s="75">
        <v>12</v>
      </c>
      <c r="R64" s="75"/>
      <c r="S64" s="83">
        <v>13</v>
      </c>
      <c r="T64" s="83">
        <v>12</v>
      </c>
    </row>
    <row r="65" spans="1:20" x14ac:dyDescent="0.3">
      <c r="A65" s="80" t="s">
        <v>28</v>
      </c>
      <c r="B65" s="113">
        <f>SUM(D65:T65)+56</f>
        <v>67</v>
      </c>
      <c r="C65" s="25">
        <f>B65+26</f>
        <v>93</v>
      </c>
      <c r="D65" s="75">
        <v>1</v>
      </c>
      <c r="E65" s="75"/>
      <c r="F65" s="75">
        <v>1</v>
      </c>
      <c r="G65" s="54"/>
      <c r="H65" s="75"/>
      <c r="I65" s="75"/>
      <c r="J65" s="75">
        <v>1</v>
      </c>
      <c r="K65" s="75">
        <v>1</v>
      </c>
      <c r="L65" s="75">
        <v>1</v>
      </c>
      <c r="M65" s="75">
        <v>1</v>
      </c>
      <c r="N65" s="75">
        <v>1</v>
      </c>
      <c r="O65" s="75"/>
      <c r="P65" s="75">
        <v>1</v>
      </c>
      <c r="Q65" s="75">
        <v>1</v>
      </c>
      <c r="R65" s="75"/>
      <c r="S65" s="75">
        <v>1</v>
      </c>
      <c r="T65" s="75">
        <v>1</v>
      </c>
    </row>
    <row r="66" spans="1:20" x14ac:dyDescent="0.3">
      <c r="A66" s="80" t="s">
        <v>29</v>
      </c>
      <c r="B66" s="113">
        <f>SUM(D66:T66)+2</f>
        <v>3</v>
      </c>
      <c r="C66" s="25">
        <f>B66</f>
        <v>3</v>
      </c>
      <c r="D66" s="75"/>
      <c r="E66" s="75"/>
      <c r="F66" s="75"/>
      <c r="G66" s="54"/>
      <c r="H66" s="75"/>
      <c r="I66" s="75">
        <v>1</v>
      </c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</row>
    <row r="67" spans="1:20" x14ac:dyDescent="0.3">
      <c r="A67" s="80" t="s">
        <v>30</v>
      </c>
      <c r="B67" s="113">
        <f>B65+B66</f>
        <v>70</v>
      </c>
      <c r="C67" s="25">
        <f>C65+C66</f>
        <v>96</v>
      </c>
      <c r="D67" s="75"/>
      <c r="E67" s="75"/>
      <c r="F67" s="75"/>
      <c r="G67" s="54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</row>
    <row r="68" spans="1:20" x14ac:dyDescent="0.3">
      <c r="A68" s="80" t="s">
        <v>31</v>
      </c>
      <c r="B68" s="113">
        <f>SUM(D68:T68)+11</f>
        <v>14</v>
      </c>
      <c r="C68" s="25">
        <f>B68+9</f>
        <v>23</v>
      </c>
      <c r="D68" s="75"/>
      <c r="E68" s="75"/>
      <c r="F68" s="75"/>
      <c r="G68" s="54"/>
      <c r="H68" s="75"/>
      <c r="I68" s="75">
        <v>1</v>
      </c>
      <c r="J68" s="75"/>
      <c r="K68" s="75">
        <v>1</v>
      </c>
      <c r="L68" s="75"/>
      <c r="M68" s="75"/>
      <c r="N68" s="75"/>
      <c r="O68" s="75"/>
      <c r="P68" s="75"/>
      <c r="Q68" s="75"/>
      <c r="R68" s="75"/>
      <c r="S68" s="75">
        <v>1</v>
      </c>
      <c r="T68" s="75"/>
    </row>
    <row r="69" spans="1:20" ht="17" thickBot="1" x14ac:dyDescent="0.35">
      <c r="A69" s="82" t="s">
        <v>32</v>
      </c>
      <c r="B69" s="114">
        <f>SUM(D69:T69)+57</f>
        <v>74</v>
      </c>
      <c r="C69" s="26">
        <f>B69+45</f>
        <v>119</v>
      </c>
      <c r="D69" s="78"/>
      <c r="E69" s="78"/>
      <c r="F69" s="78"/>
      <c r="G69" s="79"/>
      <c r="H69" s="78"/>
      <c r="I69" s="78">
        <v>5</v>
      </c>
      <c r="J69" s="78"/>
      <c r="K69" s="78">
        <v>7</v>
      </c>
      <c r="L69" s="78"/>
      <c r="M69" s="78"/>
      <c r="N69" s="78"/>
      <c r="O69" s="78"/>
      <c r="P69" s="78"/>
      <c r="Q69" s="78"/>
      <c r="R69" s="78"/>
      <c r="S69" s="75">
        <v>5</v>
      </c>
      <c r="T69" s="75"/>
    </row>
    <row r="70" spans="1:20" ht="21.1" x14ac:dyDescent="0.35">
      <c r="A70" s="48" t="s">
        <v>461</v>
      </c>
      <c r="B70" s="113"/>
      <c r="C70" s="27"/>
      <c r="D70" s="75" t="s">
        <v>556</v>
      </c>
      <c r="E70" s="75" t="s">
        <v>549</v>
      </c>
      <c r="F70" s="75">
        <v>14</v>
      </c>
      <c r="G70" s="54"/>
      <c r="H70" s="75">
        <v>12</v>
      </c>
      <c r="I70" s="75">
        <v>12</v>
      </c>
      <c r="J70" s="75" t="s">
        <v>551</v>
      </c>
      <c r="K70" s="75" t="s">
        <v>628</v>
      </c>
      <c r="L70" s="75"/>
      <c r="M70" s="75">
        <v>13</v>
      </c>
      <c r="N70" s="75">
        <v>11</v>
      </c>
      <c r="O70" s="75">
        <v>12</v>
      </c>
      <c r="P70" s="75"/>
      <c r="Q70" s="75">
        <v>14</v>
      </c>
      <c r="R70" s="75" t="s">
        <v>549</v>
      </c>
      <c r="S70" s="75"/>
      <c r="T70" s="75"/>
    </row>
    <row r="71" spans="1:20" x14ac:dyDescent="0.3">
      <c r="A71" s="80" t="s">
        <v>28</v>
      </c>
      <c r="B71" s="113">
        <f>SUM(D71:T71)</f>
        <v>10</v>
      </c>
      <c r="C71" s="25">
        <f>B71</f>
        <v>10</v>
      </c>
      <c r="D71" s="75"/>
      <c r="E71" s="75">
        <v>1</v>
      </c>
      <c r="F71" s="75">
        <v>1</v>
      </c>
      <c r="G71" s="54"/>
      <c r="H71" s="75">
        <v>1</v>
      </c>
      <c r="I71" s="75">
        <v>1</v>
      </c>
      <c r="J71" s="75"/>
      <c r="K71" s="75">
        <v>1</v>
      </c>
      <c r="L71" s="75"/>
      <c r="M71" s="75">
        <v>1</v>
      </c>
      <c r="N71" s="75">
        <v>1</v>
      </c>
      <c r="O71" s="75">
        <v>1</v>
      </c>
      <c r="P71" s="75"/>
      <c r="Q71" s="75">
        <v>1</v>
      </c>
      <c r="R71" s="75">
        <v>1</v>
      </c>
      <c r="S71" s="75"/>
      <c r="T71" s="75"/>
    </row>
    <row r="72" spans="1:20" x14ac:dyDescent="0.3">
      <c r="A72" s="80" t="s">
        <v>29</v>
      </c>
      <c r="B72" s="113">
        <f>SUM(D72:T72)</f>
        <v>2</v>
      </c>
      <c r="C72" s="25">
        <f t="shared" ref="C72:C75" si="8">B72</f>
        <v>2</v>
      </c>
      <c r="D72" s="75">
        <v>1</v>
      </c>
      <c r="E72" s="75"/>
      <c r="F72" s="75"/>
      <c r="G72" s="54"/>
      <c r="H72" s="75"/>
      <c r="I72" s="75"/>
      <c r="J72" s="75">
        <v>1</v>
      </c>
      <c r="K72" s="75"/>
      <c r="L72" s="75"/>
      <c r="M72" s="75"/>
      <c r="N72" s="75"/>
      <c r="O72" s="75"/>
      <c r="P72" s="75"/>
      <c r="Q72" s="75"/>
      <c r="R72" s="75"/>
      <c r="S72" s="75"/>
      <c r="T72" s="75"/>
    </row>
    <row r="73" spans="1:20" x14ac:dyDescent="0.3">
      <c r="A73" s="80" t="s">
        <v>30</v>
      </c>
      <c r="B73" s="113">
        <f>B71+B72</f>
        <v>12</v>
      </c>
      <c r="C73" s="25">
        <f t="shared" si="8"/>
        <v>12</v>
      </c>
      <c r="D73" s="75"/>
      <c r="E73" s="75"/>
      <c r="F73" s="75"/>
      <c r="G73" s="54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</row>
    <row r="74" spans="1:20" x14ac:dyDescent="0.3">
      <c r="A74" s="80" t="s">
        <v>31</v>
      </c>
      <c r="B74" s="113">
        <f>SUM(D74:T74)</f>
        <v>1</v>
      </c>
      <c r="C74" s="25">
        <f t="shared" si="8"/>
        <v>1</v>
      </c>
      <c r="D74" s="75"/>
      <c r="E74" s="75"/>
      <c r="F74" s="75"/>
      <c r="G74" s="54"/>
      <c r="H74" s="75"/>
      <c r="I74" s="75"/>
      <c r="J74" s="75"/>
      <c r="K74" s="75"/>
      <c r="L74" s="75"/>
      <c r="M74" s="75">
        <v>1</v>
      </c>
      <c r="N74" s="75"/>
      <c r="O74" s="75"/>
      <c r="P74" s="75"/>
      <c r="Q74" s="75"/>
      <c r="R74" s="75"/>
      <c r="S74" s="75"/>
      <c r="T74" s="75"/>
    </row>
    <row r="75" spans="1:20" ht="17" thickBot="1" x14ac:dyDescent="0.35">
      <c r="A75" s="82" t="s">
        <v>32</v>
      </c>
      <c r="B75" s="114">
        <f>SUM(D75:T75)</f>
        <v>5</v>
      </c>
      <c r="C75" s="26">
        <f t="shared" si="8"/>
        <v>5</v>
      </c>
      <c r="D75" s="78"/>
      <c r="E75" s="78"/>
      <c r="F75" s="78"/>
      <c r="G75" s="79"/>
      <c r="H75" s="78"/>
      <c r="I75" s="78"/>
      <c r="J75" s="78"/>
      <c r="K75" s="78"/>
      <c r="L75" s="78"/>
      <c r="M75" s="78">
        <v>5</v>
      </c>
      <c r="N75" s="42"/>
      <c r="O75" s="78"/>
      <c r="P75" s="78"/>
      <c r="Q75" s="78"/>
      <c r="R75" s="78"/>
      <c r="S75" s="78"/>
      <c r="T75" s="78"/>
    </row>
    <row r="76" spans="1:20" ht="21.1" x14ac:dyDescent="0.35">
      <c r="A76" s="48" t="s">
        <v>218</v>
      </c>
      <c r="B76" s="113"/>
      <c r="C76" s="27"/>
      <c r="D76" s="75"/>
      <c r="E76" s="75"/>
      <c r="F76" s="75"/>
      <c r="G76" s="54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83"/>
      <c r="T76" s="83"/>
    </row>
    <row r="77" spans="1:20" x14ac:dyDescent="0.3">
      <c r="A77" s="80" t="s">
        <v>28</v>
      </c>
      <c r="B77" s="113">
        <f>SUM(D77:T77)+25</f>
        <v>25</v>
      </c>
      <c r="C77" s="25">
        <f>B77</f>
        <v>25</v>
      </c>
      <c r="D77" s="75"/>
      <c r="E77" s="75"/>
      <c r="F77" s="75"/>
      <c r="G77" s="54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</row>
    <row r="78" spans="1:20" x14ac:dyDescent="0.3">
      <c r="A78" s="80" t="s">
        <v>29</v>
      </c>
      <c r="B78" s="113">
        <f>SUM(D78:T78)</f>
        <v>0</v>
      </c>
      <c r="C78" s="25">
        <f t="shared" ref="C78:C81" si="9">B78</f>
        <v>0</v>
      </c>
      <c r="D78" s="75"/>
      <c r="E78" s="75"/>
      <c r="F78" s="75"/>
      <c r="G78" s="54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</row>
    <row r="79" spans="1:20" x14ac:dyDescent="0.3">
      <c r="A79" s="80" t="s">
        <v>30</v>
      </c>
      <c r="B79" s="113">
        <f>B77+B78</f>
        <v>25</v>
      </c>
      <c r="C79" s="25">
        <f t="shared" si="9"/>
        <v>25</v>
      </c>
      <c r="D79" s="75"/>
      <c r="E79" s="75"/>
      <c r="F79" s="75"/>
      <c r="G79" s="54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</row>
    <row r="80" spans="1:20" x14ac:dyDescent="0.3">
      <c r="A80" s="80" t="s">
        <v>31</v>
      </c>
      <c r="B80" s="113">
        <f>SUM(D80:T80)+8</f>
        <v>8</v>
      </c>
      <c r="C80" s="25">
        <f t="shared" si="9"/>
        <v>8</v>
      </c>
      <c r="D80" s="75"/>
      <c r="E80" s="75"/>
      <c r="F80" s="75"/>
      <c r="G80" s="54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</row>
    <row r="81" spans="1:20" ht="17" thickBot="1" x14ac:dyDescent="0.35">
      <c r="A81" s="82" t="s">
        <v>32</v>
      </c>
      <c r="B81" s="114">
        <f>SUM(D81:T81)+46</f>
        <v>46</v>
      </c>
      <c r="C81" s="26">
        <f t="shared" si="9"/>
        <v>46</v>
      </c>
      <c r="D81" s="78"/>
      <c r="E81" s="78"/>
      <c r="F81" s="78"/>
      <c r="G81" s="79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42"/>
      <c r="T81" s="75"/>
    </row>
    <row r="82" spans="1:20" ht="21.1" x14ac:dyDescent="0.35">
      <c r="A82" s="48" t="s">
        <v>462</v>
      </c>
      <c r="B82" s="113"/>
      <c r="C82" s="27"/>
      <c r="D82" s="75" t="s">
        <v>553</v>
      </c>
      <c r="E82" s="75">
        <v>13</v>
      </c>
      <c r="F82" s="75">
        <v>13</v>
      </c>
      <c r="G82" s="54"/>
      <c r="H82" s="75" t="s">
        <v>669</v>
      </c>
      <c r="I82" s="75">
        <v>13</v>
      </c>
      <c r="J82" s="75">
        <v>13</v>
      </c>
      <c r="K82" s="75">
        <v>13</v>
      </c>
      <c r="L82" s="75">
        <v>13</v>
      </c>
      <c r="M82" s="75"/>
      <c r="N82" s="75">
        <v>13</v>
      </c>
      <c r="O82" s="75"/>
      <c r="P82" s="75">
        <v>13</v>
      </c>
      <c r="Q82" s="75">
        <v>13</v>
      </c>
      <c r="R82" s="75" t="s">
        <v>550</v>
      </c>
      <c r="S82" s="75"/>
      <c r="T82" s="75"/>
    </row>
    <row r="83" spans="1:20" x14ac:dyDescent="0.3">
      <c r="A83" s="80" t="s">
        <v>28</v>
      </c>
      <c r="B83" s="113">
        <f>SUM(D83:T83)</f>
        <v>12</v>
      </c>
      <c r="C83" s="25">
        <f>B83</f>
        <v>12</v>
      </c>
      <c r="D83" s="75">
        <v>1</v>
      </c>
      <c r="E83" s="75">
        <v>1</v>
      </c>
      <c r="F83" s="75">
        <v>1</v>
      </c>
      <c r="G83" s="54"/>
      <c r="H83" s="75">
        <v>1</v>
      </c>
      <c r="I83" s="75">
        <v>1</v>
      </c>
      <c r="J83" s="75">
        <v>1</v>
      </c>
      <c r="K83" s="75">
        <v>1</v>
      </c>
      <c r="L83" s="75">
        <v>1</v>
      </c>
      <c r="M83" s="75"/>
      <c r="N83" s="75">
        <v>1</v>
      </c>
      <c r="O83" s="75"/>
      <c r="P83" s="75">
        <v>1</v>
      </c>
      <c r="Q83" s="75">
        <v>1</v>
      </c>
      <c r="R83" s="75">
        <v>1</v>
      </c>
      <c r="S83" s="75"/>
      <c r="T83" s="75"/>
    </row>
    <row r="84" spans="1:20" x14ac:dyDescent="0.3">
      <c r="A84" s="80" t="s">
        <v>29</v>
      </c>
      <c r="B84" s="113">
        <f>SUM(D84:T84)</f>
        <v>0</v>
      </c>
      <c r="C84" s="25">
        <f t="shared" ref="C84:C87" si="10">B84</f>
        <v>0</v>
      </c>
      <c r="D84" s="75"/>
      <c r="E84" s="75"/>
      <c r="F84" s="75"/>
      <c r="G84" s="54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</row>
    <row r="85" spans="1:20" x14ac:dyDescent="0.3">
      <c r="A85" s="80" t="s">
        <v>30</v>
      </c>
      <c r="B85" s="113">
        <f>B83+B84</f>
        <v>12</v>
      </c>
      <c r="C85" s="25">
        <f t="shared" si="10"/>
        <v>12</v>
      </c>
      <c r="D85" s="75"/>
      <c r="E85" s="75"/>
      <c r="F85" s="75"/>
      <c r="G85" s="54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</row>
    <row r="86" spans="1:20" x14ac:dyDescent="0.3">
      <c r="A86" s="80" t="s">
        <v>31</v>
      </c>
      <c r="B86" s="113">
        <f>SUM(D86:T86)</f>
        <v>4</v>
      </c>
      <c r="C86" s="25">
        <f t="shared" si="10"/>
        <v>4</v>
      </c>
      <c r="D86" s="75"/>
      <c r="E86" s="75"/>
      <c r="F86" s="75"/>
      <c r="G86" s="54"/>
      <c r="H86" s="75"/>
      <c r="I86" s="75"/>
      <c r="J86" s="75"/>
      <c r="K86" s="75">
        <v>1</v>
      </c>
      <c r="L86" s="75">
        <v>1</v>
      </c>
      <c r="M86" s="75"/>
      <c r="N86" s="75">
        <v>1</v>
      </c>
      <c r="O86" s="75"/>
      <c r="P86" s="75"/>
      <c r="Q86" s="75"/>
      <c r="R86" s="75">
        <v>1</v>
      </c>
      <c r="S86" s="75"/>
      <c r="T86" s="75"/>
    </row>
    <row r="87" spans="1:20" ht="17" thickBot="1" x14ac:dyDescent="0.35">
      <c r="A87" s="82" t="s">
        <v>32</v>
      </c>
      <c r="B87" s="114">
        <f>SUM(D87:T87)</f>
        <v>26</v>
      </c>
      <c r="C87" s="26">
        <f t="shared" si="10"/>
        <v>26</v>
      </c>
      <c r="D87" s="78"/>
      <c r="E87" s="78"/>
      <c r="F87" s="78"/>
      <c r="G87" s="79"/>
      <c r="H87" s="78"/>
      <c r="I87" s="78"/>
      <c r="J87" s="78"/>
      <c r="K87" s="78">
        <v>7</v>
      </c>
      <c r="L87" s="78">
        <v>5</v>
      </c>
      <c r="M87" s="78"/>
      <c r="N87" s="42">
        <v>7</v>
      </c>
      <c r="O87" s="78"/>
      <c r="P87" s="78"/>
      <c r="Q87" s="78"/>
      <c r="R87" s="78">
        <v>7</v>
      </c>
      <c r="S87" s="78"/>
      <c r="T87" s="78"/>
    </row>
    <row r="88" spans="1:20" ht="21.1" x14ac:dyDescent="0.35">
      <c r="A88" s="48" t="s">
        <v>219</v>
      </c>
      <c r="B88" s="113"/>
      <c r="C88" s="27"/>
      <c r="D88" s="75" t="s">
        <v>595</v>
      </c>
      <c r="E88" s="75" t="s">
        <v>551</v>
      </c>
      <c r="F88" s="75" t="s">
        <v>551</v>
      </c>
      <c r="G88" s="54"/>
      <c r="H88" s="75" t="s">
        <v>551</v>
      </c>
      <c r="I88" s="75" t="s">
        <v>594</v>
      </c>
      <c r="J88" s="75"/>
      <c r="K88" s="75"/>
      <c r="L88" s="75"/>
      <c r="M88" s="75"/>
      <c r="N88" s="75"/>
      <c r="O88" s="83" t="s">
        <v>594</v>
      </c>
      <c r="P88" s="83" t="s">
        <v>551</v>
      </c>
      <c r="Q88" s="83" t="s">
        <v>595</v>
      </c>
      <c r="R88" s="83"/>
      <c r="S88" s="75">
        <v>12</v>
      </c>
      <c r="T88" s="83"/>
    </row>
    <row r="89" spans="1:20" x14ac:dyDescent="0.3">
      <c r="A89" s="80" t="s">
        <v>28</v>
      </c>
      <c r="B89" s="113">
        <f>SUM(D89:T89)+10</f>
        <v>13</v>
      </c>
      <c r="C89" s="25">
        <f>B89</f>
        <v>13</v>
      </c>
      <c r="D89" s="75"/>
      <c r="E89" s="75"/>
      <c r="F89" s="75"/>
      <c r="G89" s="54"/>
      <c r="H89" s="75"/>
      <c r="I89" s="75">
        <v>1</v>
      </c>
      <c r="J89" s="75"/>
      <c r="K89" s="75"/>
      <c r="L89" s="75"/>
      <c r="M89" s="75"/>
      <c r="N89" s="75"/>
      <c r="O89" s="75">
        <v>1</v>
      </c>
      <c r="P89" s="75"/>
      <c r="Q89" s="75"/>
      <c r="R89" s="75"/>
      <c r="S89" s="75">
        <v>1</v>
      </c>
      <c r="T89" s="75"/>
    </row>
    <row r="90" spans="1:20" x14ac:dyDescent="0.3">
      <c r="A90" s="80" t="s">
        <v>29</v>
      </c>
      <c r="B90" s="113">
        <f>SUM(D90:T90)+13</f>
        <v>19</v>
      </c>
      <c r="C90" s="25">
        <f t="shared" ref="C90:C95" si="11">B90</f>
        <v>19</v>
      </c>
      <c r="D90" s="75">
        <v>1</v>
      </c>
      <c r="E90" s="75">
        <v>1</v>
      </c>
      <c r="F90" s="75">
        <v>1</v>
      </c>
      <c r="G90" s="54"/>
      <c r="H90" s="75">
        <v>1</v>
      </c>
      <c r="I90" s="75"/>
      <c r="J90" s="75"/>
      <c r="K90" s="75"/>
      <c r="L90" s="75"/>
      <c r="M90" s="75"/>
      <c r="N90" s="75"/>
      <c r="O90" s="75"/>
      <c r="P90" s="75">
        <v>1</v>
      </c>
      <c r="Q90" s="75">
        <v>1</v>
      </c>
      <c r="R90" s="75"/>
      <c r="S90" s="75"/>
      <c r="T90" s="75"/>
    </row>
    <row r="91" spans="1:20" x14ac:dyDescent="0.3">
      <c r="A91" s="80" t="s">
        <v>30</v>
      </c>
      <c r="B91" s="113">
        <f>B89+B90</f>
        <v>32</v>
      </c>
      <c r="C91" s="25">
        <f t="shared" si="11"/>
        <v>32</v>
      </c>
      <c r="D91" s="75"/>
      <c r="E91" s="75"/>
      <c r="F91" s="75"/>
      <c r="G91" s="54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</row>
    <row r="92" spans="1:20" x14ac:dyDescent="0.3">
      <c r="A92" s="80" t="s">
        <v>31</v>
      </c>
      <c r="B92" s="113">
        <f>SUM(D92:T92)+3</f>
        <v>4</v>
      </c>
      <c r="C92" s="25">
        <f t="shared" si="11"/>
        <v>4</v>
      </c>
      <c r="D92" s="75"/>
      <c r="E92" s="75"/>
      <c r="F92" s="75"/>
      <c r="G92" s="54"/>
      <c r="H92" s="75"/>
      <c r="I92" s="75"/>
      <c r="J92" s="75"/>
      <c r="K92" s="75"/>
      <c r="L92" s="75"/>
      <c r="M92" s="75"/>
      <c r="N92" s="75"/>
      <c r="O92" s="75">
        <v>1</v>
      </c>
      <c r="P92" s="75"/>
      <c r="Q92" s="75"/>
      <c r="R92" s="75"/>
      <c r="S92" s="75"/>
      <c r="T92" s="75"/>
    </row>
    <row r="93" spans="1:20" x14ac:dyDescent="0.3">
      <c r="A93" s="80" t="s">
        <v>40</v>
      </c>
      <c r="B93" s="113"/>
      <c r="C93" s="27"/>
      <c r="D93" s="75"/>
      <c r="E93" s="75"/>
      <c r="F93" s="75"/>
      <c r="G93" s="54"/>
      <c r="H93" s="75"/>
      <c r="I93" s="75">
        <v>1</v>
      </c>
      <c r="J93" s="75"/>
      <c r="K93" s="75"/>
      <c r="L93" s="75"/>
      <c r="M93" s="75"/>
      <c r="N93" s="75"/>
      <c r="O93" s="75">
        <v>3</v>
      </c>
      <c r="P93" s="75">
        <v>1</v>
      </c>
      <c r="Q93" s="75"/>
      <c r="R93" s="75"/>
      <c r="S93" s="75"/>
      <c r="T93" s="75"/>
    </row>
    <row r="94" spans="1:20" x14ac:dyDescent="0.3">
      <c r="A94" s="80" t="s">
        <v>85</v>
      </c>
      <c r="B94" s="113"/>
      <c r="C94" s="27"/>
      <c r="D94" s="75"/>
      <c r="E94" s="75"/>
      <c r="F94" s="75"/>
      <c r="G94" s="54"/>
      <c r="H94" s="75"/>
      <c r="I94" s="75">
        <v>3</v>
      </c>
      <c r="J94" s="75"/>
      <c r="K94" s="75"/>
      <c r="L94" s="75"/>
      <c r="M94" s="75"/>
      <c r="N94" s="75"/>
      <c r="O94" s="75">
        <v>5</v>
      </c>
      <c r="P94" s="75">
        <v>1</v>
      </c>
      <c r="Q94" s="75"/>
      <c r="R94" s="75"/>
      <c r="S94" s="75"/>
      <c r="T94" s="75"/>
    </row>
    <row r="95" spans="1:20" ht="17" thickBot="1" x14ac:dyDescent="0.35">
      <c r="A95" s="82" t="s">
        <v>32</v>
      </c>
      <c r="B95" s="114">
        <f>SUM(D95:T95)+67</f>
        <v>82</v>
      </c>
      <c r="C95" s="26">
        <f t="shared" si="11"/>
        <v>82</v>
      </c>
      <c r="D95" s="78"/>
      <c r="E95" s="78"/>
      <c r="F95" s="78"/>
      <c r="G95" s="79"/>
      <c r="H95" s="78"/>
      <c r="I95" s="78">
        <v>2</v>
      </c>
      <c r="J95" s="78"/>
      <c r="K95" s="78"/>
      <c r="L95" s="78"/>
      <c r="M95" s="78"/>
      <c r="N95" s="78"/>
      <c r="O95" s="78">
        <v>11</v>
      </c>
      <c r="P95" s="78">
        <v>2</v>
      </c>
      <c r="Q95" s="78"/>
      <c r="R95" s="78"/>
      <c r="S95" s="78"/>
      <c r="T95" s="78"/>
    </row>
    <row r="96" spans="1:20" ht="21.1" x14ac:dyDescent="0.35">
      <c r="A96" s="48" t="s">
        <v>94</v>
      </c>
      <c r="B96" s="113"/>
      <c r="C96" s="27"/>
      <c r="D96" s="75"/>
      <c r="E96" s="75"/>
      <c r="F96" s="75" t="s">
        <v>651</v>
      </c>
      <c r="G96" s="54"/>
      <c r="H96" s="75">
        <v>10</v>
      </c>
      <c r="I96" s="75" t="s">
        <v>551</v>
      </c>
      <c r="J96" s="75" t="s">
        <v>621</v>
      </c>
      <c r="K96" s="75" t="s">
        <v>551</v>
      </c>
      <c r="L96" s="75" t="s">
        <v>551</v>
      </c>
      <c r="M96" s="75" t="s">
        <v>594</v>
      </c>
      <c r="N96" s="75" t="s">
        <v>595</v>
      </c>
      <c r="O96" s="75"/>
      <c r="P96" s="75"/>
      <c r="Q96" s="75" t="s">
        <v>594</v>
      </c>
      <c r="R96" s="75">
        <v>10</v>
      </c>
      <c r="S96" s="75" t="s">
        <v>594</v>
      </c>
      <c r="T96" s="75" t="s">
        <v>594</v>
      </c>
    </row>
    <row r="97" spans="1:20" x14ac:dyDescent="0.3">
      <c r="A97" s="80" t="s">
        <v>28</v>
      </c>
      <c r="B97" s="113">
        <f>SUM(D97:T97)</f>
        <v>7</v>
      </c>
      <c r="C97" s="25">
        <f>B97+31</f>
        <v>38</v>
      </c>
      <c r="D97" s="75"/>
      <c r="E97" s="75"/>
      <c r="F97" s="75">
        <v>1</v>
      </c>
      <c r="G97" s="54"/>
      <c r="H97" s="75">
        <v>1</v>
      </c>
      <c r="I97" s="75"/>
      <c r="J97" s="75"/>
      <c r="K97" s="75"/>
      <c r="L97" s="75"/>
      <c r="M97" s="75">
        <v>1</v>
      </c>
      <c r="N97" s="75"/>
      <c r="O97" s="75"/>
      <c r="P97" s="75"/>
      <c r="Q97" s="75">
        <v>1</v>
      </c>
      <c r="R97" s="75">
        <v>1</v>
      </c>
      <c r="S97" s="75">
        <v>1</v>
      </c>
      <c r="T97" s="75">
        <v>1</v>
      </c>
    </row>
    <row r="98" spans="1:20" x14ac:dyDescent="0.3">
      <c r="A98" s="80" t="s">
        <v>29</v>
      </c>
      <c r="B98" s="113">
        <f>SUM(D98:T98)</f>
        <v>4</v>
      </c>
      <c r="C98" s="25">
        <f>B98+14</f>
        <v>18</v>
      </c>
      <c r="D98" s="75"/>
      <c r="E98" s="75"/>
      <c r="F98" s="75"/>
      <c r="G98" s="54"/>
      <c r="H98" s="75"/>
      <c r="I98" s="75">
        <v>1</v>
      </c>
      <c r="J98" s="75"/>
      <c r="K98" s="75">
        <v>1</v>
      </c>
      <c r="L98" s="75">
        <v>1</v>
      </c>
      <c r="M98" s="75"/>
      <c r="N98" s="75">
        <v>1</v>
      </c>
      <c r="O98" s="75"/>
      <c r="P98" s="75"/>
      <c r="Q98" s="75"/>
      <c r="R98" s="75"/>
      <c r="S98" s="75"/>
      <c r="T98" s="75"/>
    </row>
    <row r="99" spans="1:20" x14ac:dyDescent="0.3">
      <c r="A99" s="80" t="s">
        <v>30</v>
      </c>
      <c r="B99" s="113">
        <f>B97+B98</f>
        <v>11</v>
      </c>
      <c r="C99" s="25">
        <f>C97+C98</f>
        <v>56</v>
      </c>
      <c r="D99" s="75"/>
      <c r="E99" s="75"/>
      <c r="F99" s="75"/>
      <c r="G99" s="54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</row>
    <row r="100" spans="1:20" x14ac:dyDescent="0.3">
      <c r="A100" s="80" t="s">
        <v>31</v>
      </c>
      <c r="B100" s="113">
        <f>SUM(D100:T100)</f>
        <v>0</v>
      </c>
      <c r="C100" s="25">
        <f>B100+1</f>
        <v>1</v>
      </c>
      <c r="D100" s="75"/>
      <c r="E100" s="75"/>
      <c r="F100" s="75"/>
      <c r="G100" s="54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</row>
    <row r="101" spans="1:20" x14ac:dyDescent="0.3">
      <c r="A101" s="80" t="s">
        <v>40</v>
      </c>
      <c r="B101" s="113"/>
      <c r="C101" s="27"/>
      <c r="D101" s="75"/>
      <c r="E101" s="75"/>
      <c r="F101" s="75">
        <v>4</v>
      </c>
      <c r="G101" s="54"/>
      <c r="H101" s="75">
        <v>5</v>
      </c>
      <c r="I101" s="75">
        <v>1</v>
      </c>
      <c r="J101" s="75"/>
      <c r="K101" s="75">
        <v>1</v>
      </c>
      <c r="L101" s="75">
        <v>2</v>
      </c>
      <c r="M101" s="75">
        <v>2</v>
      </c>
      <c r="N101" s="75">
        <v>1</v>
      </c>
      <c r="O101" s="75"/>
      <c r="P101" s="75"/>
      <c r="Q101" s="75">
        <v>1</v>
      </c>
      <c r="R101" s="75">
        <v>3</v>
      </c>
      <c r="S101" s="75">
        <v>1</v>
      </c>
      <c r="T101" s="75">
        <v>0</v>
      </c>
    </row>
    <row r="102" spans="1:20" x14ac:dyDescent="0.3">
      <c r="A102" s="80" t="s">
        <v>85</v>
      </c>
      <c r="B102" s="113"/>
      <c r="C102" s="27"/>
      <c r="D102" s="75"/>
      <c r="E102" s="75"/>
      <c r="F102" s="75">
        <v>5</v>
      </c>
      <c r="G102" s="54"/>
      <c r="H102" s="75">
        <v>5</v>
      </c>
      <c r="I102" s="75">
        <v>1</v>
      </c>
      <c r="J102" s="75"/>
      <c r="K102" s="75">
        <v>1</v>
      </c>
      <c r="L102" s="75">
        <v>4</v>
      </c>
      <c r="M102" s="75">
        <v>3</v>
      </c>
      <c r="N102" s="75">
        <v>1</v>
      </c>
      <c r="O102" s="75"/>
      <c r="P102" s="75"/>
      <c r="Q102" s="75">
        <v>2</v>
      </c>
      <c r="R102" s="75">
        <v>3</v>
      </c>
      <c r="S102" s="75">
        <v>1</v>
      </c>
      <c r="T102" s="75">
        <v>1</v>
      </c>
    </row>
    <row r="103" spans="1:20" ht="17" thickBot="1" x14ac:dyDescent="0.35">
      <c r="A103" s="82" t="s">
        <v>32</v>
      </c>
      <c r="B103" s="114">
        <f>SUM(D103:T103)</f>
        <v>49</v>
      </c>
      <c r="C103" s="26">
        <f>B103+177</f>
        <v>226</v>
      </c>
      <c r="D103" s="78"/>
      <c r="E103" s="78"/>
      <c r="F103" s="78">
        <v>11</v>
      </c>
      <c r="G103" s="79"/>
      <c r="H103" s="78">
        <v>11</v>
      </c>
      <c r="I103" s="78">
        <v>2</v>
      </c>
      <c r="J103" s="78"/>
      <c r="K103" s="78">
        <v>2</v>
      </c>
      <c r="L103" s="78">
        <v>5</v>
      </c>
      <c r="M103" s="78">
        <v>5</v>
      </c>
      <c r="N103" s="42">
        <v>3</v>
      </c>
      <c r="O103" s="78"/>
      <c r="P103" s="78"/>
      <c r="Q103" s="78">
        <v>2</v>
      </c>
      <c r="R103" s="78">
        <v>6</v>
      </c>
      <c r="S103" s="78">
        <v>2</v>
      </c>
      <c r="T103" s="78"/>
    </row>
    <row r="104" spans="1:20" ht="21.1" x14ac:dyDescent="0.35">
      <c r="A104" s="48" t="s">
        <v>221</v>
      </c>
      <c r="B104" s="113"/>
      <c r="C104" s="27"/>
      <c r="D104" s="75" t="s">
        <v>594</v>
      </c>
      <c r="E104" s="75">
        <v>10</v>
      </c>
      <c r="F104" s="75"/>
      <c r="G104" s="54"/>
      <c r="H104" s="75"/>
      <c r="I104" s="75"/>
      <c r="J104" s="75">
        <v>10</v>
      </c>
      <c r="K104" s="75" t="s">
        <v>594</v>
      </c>
      <c r="L104" s="75" t="s">
        <v>594</v>
      </c>
      <c r="M104" s="75"/>
      <c r="N104" s="75" t="s">
        <v>594</v>
      </c>
      <c r="O104" s="75"/>
      <c r="P104" s="75">
        <v>10</v>
      </c>
      <c r="Q104" s="75"/>
      <c r="R104" s="75"/>
      <c r="S104" s="75"/>
      <c r="T104" s="75"/>
    </row>
    <row r="105" spans="1:20" x14ac:dyDescent="0.3">
      <c r="A105" s="80" t="s">
        <v>28</v>
      </c>
      <c r="B105" s="113">
        <f>SUM(D105:T105)+5</f>
        <v>12</v>
      </c>
      <c r="C105" s="25">
        <f>B105</f>
        <v>12</v>
      </c>
      <c r="D105" s="75">
        <v>1</v>
      </c>
      <c r="E105" s="75">
        <v>1</v>
      </c>
      <c r="F105" s="75"/>
      <c r="G105" s="54"/>
      <c r="H105" s="75"/>
      <c r="I105" s="75"/>
      <c r="J105" s="75">
        <v>1</v>
      </c>
      <c r="K105" s="75">
        <v>1</v>
      </c>
      <c r="L105" s="75">
        <v>1</v>
      </c>
      <c r="M105" s="75"/>
      <c r="N105" s="75">
        <v>1</v>
      </c>
      <c r="O105" s="75"/>
      <c r="P105" s="75">
        <v>1</v>
      </c>
      <c r="Q105" s="75"/>
      <c r="R105" s="75"/>
      <c r="S105" s="75"/>
      <c r="T105" s="75"/>
    </row>
    <row r="106" spans="1:20" x14ac:dyDescent="0.3">
      <c r="A106" s="80" t="s">
        <v>29</v>
      </c>
      <c r="B106" s="113">
        <f>SUM(D106:T106)</f>
        <v>0</v>
      </c>
      <c r="C106" s="25">
        <f t="shared" ref="C106:C111" si="12">B106</f>
        <v>0</v>
      </c>
      <c r="D106" s="75"/>
      <c r="E106" s="75"/>
      <c r="F106" s="75"/>
      <c r="G106" s="54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</row>
    <row r="107" spans="1:20" x14ac:dyDescent="0.3">
      <c r="A107" s="80" t="s">
        <v>30</v>
      </c>
      <c r="B107" s="113">
        <f>B105+B106</f>
        <v>12</v>
      </c>
      <c r="C107" s="25">
        <f t="shared" si="12"/>
        <v>12</v>
      </c>
      <c r="D107" s="75"/>
      <c r="E107" s="75"/>
      <c r="F107" s="75"/>
      <c r="G107" s="54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</row>
    <row r="108" spans="1:20" x14ac:dyDescent="0.3">
      <c r="A108" s="80" t="s">
        <v>31</v>
      </c>
      <c r="B108" s="113">
        <f>SUM(D108:T108)+1</f>
        <v>1</v>
      </c>
      <c r="C108" s="25">
        <f t="shared" si="12"/>
        <v>1</v>
      </c>
      <c r="D108" s="75"/>
      <c r="E108" s="75"/>
      <c r="F108" s="75"/>
      <c r="G108" s="54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</row>
    <row r="109" spans="1:20" x14ac:dyDescent="0.3">
      <c r="A109" s="80" t="s">
        <v>40</v>
      </c>
      <c r="B109" s="113"/>
      <c r="C109" s="27"/>
      <c r="D109" s="75">
        <v>5</v>
      </c>
      <c r="E109" s="75">
        <v>4</v>
      </c>
      <c r="F109" s="75"/>
      <c r="G109" s="54"/>
      <c r="H109" s="75"/>
      <c r="I109" s="75"/>
      <c r="J109" s="75">
        <v>3</v>
      </c>
      <c r="K109" s="75">
        <v>1</v>
      </c>
      <c r="L109" s="75">
        <v>5</v>
      </c>
      <c r="M109" s="75"/>
      <c r="N109" s="75">
        <v>5</v>
      </c>
      <c r="O109" s="75"/>
      <c r="P109" s="75">
        <v>1</v>
      </c>
      <c r="Q109" s="75"/>
      <c r="R109" s="75"/>
      <c r="S109" s="75"/>
      <c r="T109" s="75"/>
    </row>
    <row r="110" spans="1:20" x14ac:dyDescent="0.3">
      <c r="A110" s="80" t="s">
        <v>85</v>
      </c>
      <c r="B110" s="113"/>
      <c r="C110" s="27"/>
      <c r="D110" s="75">
        <v>5</v>
      </c>
      <c r="E110" s="75">
        <v>5</v>
      </c>
      <c r="F110" s="75"/>
      <c r="G110" s="54"/>
      <c r="H110" s="75"/>
      <c r="I110" s="75"/>
      <c r="J110" s="75">
        <v>4</v>
      </c>
      <c r="K110" s="75">
        <v>2</v>
      </c>
      <c r="L110" s="75">
        <v>5</v>
      </c>
      <c r="M110" s="75"/>
      <c r="N110" s="75">
        <v>5</v>
      </c>
      <c r="O110" s="75"/>
      <c r="P110" s="75">
        <v>2</v>
      </c>
      <c r="Q110" s="75"/>
      <c r="R110" s="75"/>
      <c r="S110" s="75"/>
      <c r="T110" s="75"/>
    </row>
    <row r="111" spans="1:20" ht="17" thickBot="1" x14ac:dyDescent="0.35">
      <c r="A111" s="82" t="s">
        <v>32</v>
      </c>
      <c r="B111" s="114">
        <f>SUM(D111:T111)+38</f>
        <v>93</v>
      </c>
      <c r="C111" s="26">
        <f t="shared" si="12"/>
        <v>93</v>
      </c>
      <c r="D111" s="78">
        <v>10</v>
      </c>
      <c r="E111" s="78">
        <v>10</v>
      </c>
      <c r="F111" s="78"/>
      <c r="G111" s="79"/>
      <c r="H111" s="78"/>
      <c r="I111" s="78"/>
      <c r="J111" s="78">
        <v>8</v>
      </c>
      <c r="K111" s="78">
        <v>2</v>
      </c>
      <c r="L111" s="78">
        <v>11</v>
      </c>
      <c r="M111" s="78"/>
      <c r="N111" s="42">
        <v>12</v>
      </c>
      <c r="O111" s="78"/>
      <c r="P111" s="78">
        <v>2</v>
      </c>
      <c r="Q111" s="78"/>
      <c r="R111" s="78"/>
      <c r="S111" s="78"/>
      <c r="T111" s="78"/>
    </row>
    <row r="112" spans="1:20" ht="21.1" x14ac:dyDescent="0.35">
      <c r="A112" s="48" t="s">
        <v>463</v>
      </c>
      <c r="B112" s="113"/>
      <c r="C112" s="27"/>
      <c r="D112" s="75"/>
      <c r="E112" s="75"/>
      <c r="F112" s="75"/>
      <c r="G112" s="54"/>
      <c r="H112" s="75"/>
      <c r="I112" s="75"/>
      <c r="J112" s="75"/>
      <c r="K112" s="75"/>
      <c r="L112" s="75"/>
      <c r="M112" s="75"/>
      <c r="N112" s="75"/>
      <c r="O112" s="75" t="s">
        <v>556</v>
      </c>
      <c r="P112" s="75"/>
      <c r="Q112" s="75"/>
      <c r="R112" s="75"/>
      <c r="S112" s="75"/>
      <c r="T112" s="75"/>
    </row>
    <row r="113" spans="1:20" x14ac:dyDescent="0.3">
      <c r="A113" s="80" t="s">
        <v>28</v>
      </c>
      <c r="B113" s="113">
        <f>SUM(D113:T113)</f>
        <v>0</v>
      </c>
      <c r="C113" s="25">
        <f>B113</f>
        <v>0</v>
      </c>
      <c r="D113" s="75"/>
      <c r="E113" s="75"/>
      <c r="F113" s="75"/>
      <c r="G113" s="54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</row>
    <row r="114" spans="1:20" x14ac:dyDescent="0.3">
      <c r="A114" s="80" t="s">
        <v>29</v>
      </c>
      <c r="B114" s="113">
        <f>SUM(D114:T114)</f>
        <v>1</v>
      </c>
      <c r="C114" s="25">
        <f t="shared" ref="C114:C116" si="13">B114</f>
        <v>1</v>
      </c>
      <c r="D114" s="75"/>
      <c r="E114" s="75"/>
      <c r="F114" s="75"/>
      <c r="G114" s="54"/>
      <c r="H114" s="75"/>
      <c r="I114" s="75"/>
      <c r="J114" s="75"/>
      <c r="K114" s="75"/>
      <c r="L114" s="75"/>
      <c r="M114" s="75"/>
      <c r="N114" s="75"/>
      <c r="O114" s="75">
        <v>1</v>
      </c>
      <c r="P114" s="75"/>
      <c r="Q114" s="75"/>
      <c r="R114" s="75"/>
      <c r="S114" s="75"/>
      <c r="T114" s="75"/>
    </row>
    <row r="115" spans="1:20" x14ac:dyDescent="0.3">
      <c r="A115" s="80" t="s">
        <v>30</v>
      </c>
      <c r="B115" s="113">
        <f>B113+B114</f>
        <v>1</v>
      </c>
      <c r="C115" s="25">
        <f t="shared" si="13"/>
        <v>1</v>
      </c>
      <c r="D115" s="75"/>
      <c r="E115" s="75"/>
      <c r="F115" s="75"/>
      <c r="G115" s="54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</row>
    <row r="116" spans="1:20" x14ac:dyDescent="0.3">
      <c r="A116" s="80" t="s">
        <v>31</v>
      </c>
      <c r="B116" s="113">
        <f>SUM(D116:T116)</f>
        <v>0</v>
      </c>
      <c r="C116" s="25">
        <f t="shared" si="13"/>
        <v>0</v>
      </c>
      <c r="D116" s="75"/>
      <c r="E116" s="75"/>
      <c r="F116" s="75"/>
      <c r="G116" s="54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</row>
    <row r="117" spans="1:20" x14ac:dyDescent="0.3">
      <c r="A117" s="80" t="s">
        <v>40</v>
      </c>
      <c r="B117" s="113"/>
      <c r="C117" s="27"/>
      <c r="D117" s="75"/>
      <c r="E117" s="75"/>
      <c r="F117" s="75"/>
      <c r="G117" s="54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</row>
    <row r="118" spans="1:20" x14ac:dyDescent="0.3">
      <c r="A118" s="80" t="s">
        <v>85</v>
      </c>
      <c r="B118" s="113"/>
      <c r="C118" s="27"/>
      <c r="D118" s="75"/>
      <c r="E118" s="75"/>
      <c r="F118" s="75"/>
      <c r="G118" s="54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</row>
    <row r="119" spans="1:20" ht="17" thickBot="1" x14ac:dyDescent="0.35">
      <c r="A119" s="82" t="s">
        <v>32</v>
      </c>
      <c r="B119" s="114">
        <f>SUM(D119:T119)</f>
        <v>0</v>
      </c>
      <c r="C119" s="26">
        <f t="shared" ref="C119" si="14">B119</f>
        <v>0</v>
      </c>
      <c r="D119" s="78"/>
      <c r="E119" s="78"/>
      <c r="F119" s="78"/>
      <c r="G119" s="79"/>
      <c r="H119" s="78"/>
      <c r="I119" s="78"/>
      <c r="J119" s="78"/>
      <c r="K119" s="78"/>
      <c r="L119" s="78"/>
      <c r="M119" s="78"/>
      <c r="N119" s="42"/>
      <c r="O119" s="78"/>
      <c r="P119" s="78"/>
      <c r="Q119" s="78"/>
      <c r="R119" s="78"/>
      <c r="S119" s="78"/>
      <c r="T119" s="78"/>
    </row>
    <row r="120" spans="1:20" ht="21.1" x14ac:dyDescent="0.35">
      <c r="A120" s="48" t="s">
        <v>222</v>
      </c>
      <c r="B120" s="113"/>
      <c r="C120" s="27"/>
      <c r="D120" s="75" t="s">
        <v>548</v>
      </c>
      <c r="E120" s="75" t="s">
        <v>548</v>
      </c>
      <c r="F120" s="75"/>
      <c r="G120" s="54"/>
      <c r="H120" s="75" t="s">
        <v>551</v>
      </c>
      <c r="I120" s="75" t="s">
        <v>548</v>
      </c>
      <c r="J120" s="75" t="s">
        <v>548</v>
      </c>
      <c r="K120" s="75" t="s">
        <v>548</v>
      </c>
      <c r="L120" s="75" t="s">
        <v>548</v>
      </c>
      <c r="M120" s="75" t="s">
        <v>551</v>
      </c>
      <c r="N120" s="75" t="s">
        <v>551</v>
      </c>
      <c r="O120" s="75" t="s">
        <v>551</v>
      </c>
      <c r="P120" s="75"/>
      <c r="Q120" s="75" t="s">
        <v>548</v>
      </c>
      <c r="R120" s="75" t="s">
        <v>548</v>
      </c>
      <c r="S120" s="75"/>
      <c r="T120" s="75" t="s">
        <v>548</v>
      </c>
    </row>
    <row r="121" spans="1:20" x14ac:dyDescent="0.3">
      <c r="A121" s="80" t="s">
        <v>28</v>
      </c>
      <c r="B121" s="113">
        <f>SUM(D121:T121)+24</f>
        <v>33</v>
      </c>
      <c r="C121" s="25">
        <f>B121</f>
        <v>33</v>
      </c>
      <c r="D121" s="75">
        <v>1</v>
      </c>
      <c r="E121" s="75">
        <v>1</v>
      </c>
      <c r="F121" s="75"/>
      <c r="G121" s="54"/>
      <c r="H121" s="75"/>
      <c r="I121" s="75">
        <v>1</v>
      </c>
      <c r="J121" s="75">
        <v>1</v>
      </c>
      <c r="K121" s="75">
        <v>1</v>
      </c>
      <c r="L121" s="75">
        <v>1</v>
      </c>
      <c r="M121" s="75"/>
      <c r="N121" s="75"/>
      <c r="O121" s="75"/>
      <c r="P121" s="75"/>
      <c r="Q121" s="75">
        <v>1</v>
      </c>
      <c r="R121" s="75">
        <v>1</v>
      </c>
      <c r="S121" s="75"/>
      <c r="T121" s="75">
        <v>1</v>
      </c>
    </row>
    <row r="122" spans="1:20" x14ac:dyDescent="0.3">
      <c r="A122" s="80" t="s">
        <v>29</v>
      </c>
      <c r="B122" s="113">
        <f>SUM(D122:T122)+3</f>
        <v>7</v>
      </c>
      <c r="C122" s="25">
        <f t="shared" ref="C122:C127" si="15">B122</f>
        <v>7</v>
      </c>
      <c r="D122" s="75"/>
      <c r="E122" s="75"/>
      <c r="F122" s="75"/>
      <c r="G122" s="54"/>
      <c r="H122" s="75">
        <v>1</v>
      </c>
      <c r="I122" s="75"/>
      <c r="J122" s="75"/>
      <c r="K122" s="75"/>
      <c r="L122" s="75"/>
      <c r="M122" s="75">
        <v>1</v>
      </c>
      <c r="N122" s="75">
        <v>1</v>
      </c>
      <c r="O122" s="75">
        <v>1</v>
      </c>
      <c r="P122" s="75"/>
      <c r="Q122" s="75"/>
      <c r="R122" s="75"/>
      <c r="S122" s="75"/>
      <c r="T122" s="75"/>
    </row>
    <row r="123" spans="1:20" x14ac:dyDescent="0.3">
      <c r="A123" s="80" t="s">
        <v>30</v>
      </c>
      <c r="B123" s="113">
        <f>B121+B122</f>
        <v>40</v>
      </c>
      <c r="C123" s="25">
        <f t="shared" si="15"/>
        <v>40</v>
      </c>
      <c r="D123" s="75"/>
      <c r="E123" s="75"/>
      <c r="F123" s="75"/>
      <c r="G123" s="54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</row>
    <row r="124" spans="1:20" x14ac:dyDescent="0.3">
      <c r="A124" s="80" t="s">
        <v>31</v>
      </c>
      <c r="B124" s="113">
        <f>SUM(D124:T124)+5</f>
        <v>6</v>
      </c>
      <c r="C124" s="25">
        <f t="shared" si="15"/>
        <v>6</v>
      </c>
      <c r="D124" s="75"/>
      <c r="E124" s="75"/>
      <c r="F124" s="75"/>
      <c r="G124" s="54"/>
      <c r="H124" s="75"/>
      <c r="I124" s="75"/>
      <c r="J124" s="75"/>
      <c r="K124" s="75">
        <v>1</v>
      </c>
      <c r="L124" s="75"/>
      <c r="M124" s="75"/>
      <c r="N124" s="75"/>
      <c r="O124" s="75"/>
      <c r="P124" s="75"/>
      <c r="Q124" s="75"/>
      <c r="R124" s="75"/>
      <c r="S124" s="75"/>
      <c r="T124" s="75"/>
    </row>
    <row r="125" spans="1:20" x14ac:dyDescent="0.3">
      <c r="A125" s="80" t="s">
        <v>40</v>
      </c>
      <c r="B125" s="113"/>
      <c r="C125" s="27"/>
      <c r="D125" s="75"/>
      <c r="E125" s="75"/>
      <c r="F125" s="75"/>
      <c r="G125" s="54"/>
      <c r="H125" s="75"/>
      <c r="I125" s="75"/>
      <c r="J125" s="75"/>
      <c r="K125" s="75"/>
      <c r="L125" s="75"/>
      <c r="M125" s="75"/>
      <c r="N125" s="75">
        <v>1</v>
      </c>
      <c r="O125" s="75"/>
      <c r="P125" s="75"/>
      <c r="Q125" s="75"/>
      <c r="R125" s="75"/>
      <c r="S125" s="75"/>
      <c r="T125" s="75"/>
    </row>
    <row r="126" spans="1:20" x14ac:dyDescent="0.3">
      <c r="A126" s="80" t="s">
        <v>85</v>
      </c>
      <c r="B126" s="113"/>
      <c r="C126" s="27"/>
      <c r="D126" s="75"/>
      <c r="E126" s="75"/>
      <c r="F126" s="75"/>
      <c r="G126" s="54"/>
      <c r="H126" s="75"/>
      <c r="I126" s="75"/>
      <c r="J126" s="75"/>
      <c r="K126" s="75"/>
      <c r="L126" s="75"/>
      <c r="M126" s="75"/>
      <c r="N126" s="75">
        <v>1</v>
      </c>
      <c r="O126" s="75"/>
      <c r="P126" s="75"/>
      <c r="Q126" s="75"/>
      <c r="R126" s="75"/>
      <c r="S126" s="75"/>
      <c r="T126" s="75"/>
    </row>
    <row r="127" spans="1:20" ht="17" thickBot="1" x14ac:dyDescent="0.35">
      <c r="A127" s="82" t="s">
        <v>32</v>
      </c>
      <c r="B127" s="114">
        <f>SUM(D127:T127)+29</f>
        <v>36</v>
      </c>
      <c r="C127" s="26">
        <f t="shared" si="15"/>
        <v>36</v>
      </c>
      <c r="D127" s="78"/>
      <c r="E127" s="78"/>
      <c r="F127" s="78"/>
      <c r="G127" s="79"/>
      <c r="H127" s="78"/>
      <c r="I127" s="78"/>
      <c r="J127" s="78"/>
      <c r="K127" s="78">
        <v>5</v>
      </c>
      <c r="L127" s="78"/>
      <c r="M127" s="78"/>
      <c r="N127" s="78">
        <v>2</v>
      </c>
      <c r="O127" s="78"/>
      <c r="P127" s="78"/>
      <c r="Q127" s="78"/>
      <c r="R127" s="78"/>
      <c r="S127" s="78"/>
      <c r="T127" s="78"/>
    </row>
    <row r="128" spans="1:20" ht="21.1" x14ac:dyDescent="0.35">
      <c r="A128" s="48" t="s">
        <v>464</v>
      </c>
      <c r="B128" s="113"/>
      <c r="C128" s="27"/>
      <c r="D128" s="75" t="s">
        <v>556</v>
      </c>
      <c r="E128" s="75" t="s">
        <v>551</v>
      </c>
      <c r="F128" s="75" t="s">
        <v>548</v>
      </c>
      <c r="G128" s="54"/>
      <c r="H128" s="75" t="s">
        <v>548</v>
      </c>
      <c r="I128" s="75" t="s">
        <v>551</v>
      </c>
      <c r="J128" s="75"/>
      <c r="K128" s="75" t="s">
        <v>551</v>
      </c>
      <c r="L128" s="75" t="s">
        <v>551</v>
      </c>
      <c r="M128" s="75" t="s">
        <v>548</v>
      </c>
      <c r="N128" s="75" t="s">
        <v>548</v>
      </c>
      <c r="O128" s="75"/>
      <c r="P128" s="75" t="s">
        <v>548</v>
      </c>
      <c r="Q128" s="75" t="s">
        <v>551</v>
      </c>
      <c r="R128" s="75" t="s">
        <v>551</v>
      </c>
      <c r="S128" s="75" t="s">
        <v>548</v>
      </c>
      <c r="T128" s="75"/>
    </row>
    <row r="129" spans="1:20" x14ac:dyDescent="0.3">
      <c r="A129" s="80" t="s">
        <v>28</v>
      </c>
      <c r="B129" s="113">
        <f>SUM(D129:T129)</f>
        <v>6</v>
      </c>
      <c r="C129" s="25">
        <f>B129+4</f>
        <v>10</v>
      </c>
      <c r="D129" s="75"/>
      <c r="E129" s="75"/>
      <c r="F129" s="75">
        <v>1</v>
      </c>
      <c r="G129" s="54"/>
      <c r="H129" s="75">
        <v>1</v>
      </c>
      <c r="I129" s="75"/>
      <c r="J129" s="75"/>
      <c r="K129" s="75"/>
      <c r="L129" s="75"/>
      <c r="M129" s="75">
        <v>1</v>
      </c>
      <c r="N129" s="75">
        <v>1</v>
      </c>
      <c r="O129" s="75"/>
      <c r="P129" s="75">
        <v>1</v>
      </c>
      <c r="Q129" s="75"/>
      <c r="R129" s="75"/>
      <c r="S129" s="75">
        <v>1</v>
      </c>
      <c r="T129" s="75"/>
    </row>
    <row r="130" spans="1:20" x14ac:dyDescent="0.3">
      <c r="A130" s="80" t="s">
        <v>29</v>
      </c>
      <c r="B130" s="113">
        <f>SUM(D130:T130)</f>
        <v>7</v>
      </c>
      <c r="C130" s="25">
        <f>B130+2</f>
        <v>9</v>
      </c>
      <c r="D130" s="75">
        <v>1</v>
      </c>
      <c r="E130" s="75">
        <v>1</v>
      </c>
      <c r="F130" s="75"/>
      <c r="G130" s="54"/>
      <c r="H130" s="75"/>
      <c r="I130" s="75">
        <v>1</v>
      </c>
      <c r="J130" s="75"/>
      <c r="K130" s="75">
        <v>1</v>
      </c>
      <c r="L130" s="75">
        <v>1</v>
      </c>
      <c r="M130" s="75"/>
      <c r="N130" s="75"/>
      <c r="O130" s="75"/>
      <c r="P130" s="75"/>
      <c r="Q130" s="75">
        <v>1</v>
      </c>
      <c r="R130" s="75">
        <v>1</v>
      </c>
      <c r="S130" s="75"/>
      <c r="T130" s="75"/>
    </row>
    <row r="131" spans="1:20" x14ac:dyDescent="0.3">
      <c r="A131" s="80" t="s">
        <v>30</v>
      </c>
      <c r="B131" s="113">
        <f>B129+B130</f>
        <v>13</v>
      </c>
      <c r="C131" s="25">
        <f>C129+C130</f>
        <v>19</v>
      </c>
      <c r="D131" s="75"/>
      <c r="E131" s="75"/>
      <c r="F131" s="75"/>
      <c r="G131" s="54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</row>
    <row r="132" spans="1:20" x14ac:dyDescent="0.3">
      <c r="A132" s="80" t="s">
        <v>31</v>
      </c>
      <c r="B132" s="113">
        <f>SUM(D132:T132)</f>
        <v>1</v>
      </c>
      <c r="C132" s="25">
        <f>B132+1</f>
        <v>2</v>
      </c>
      <c r="D132" s="75"/>
      <c r="E132" s="75"/>
      <c r="F132" s="75"/>
      <c r="G132" s="54"/>
      <c r="H132" s="75"/>
      <c r="I132" s="75"/>
      <c r="J132" s="75"/>
      <c r="K132" s="75"/>
      <c r="L132" s="75"/>
      <c r="M132" s="75">
        <v>1</v>
      </c>
      <c r="N132" s="75"/>
      <c r="O132" s="75"/>
      <c r="P132" s="75"/>
      <c r="Q132" s="75"/>
      <c r="R132" s="75"/>
      <c r="S132" s="75"/>
      <c r="T132" s="75"/>
    </row>
    <row r="133" spans="1:20" ht="17" thickBot="1" x14ac:dyDescent="0.35">
      <c r="A133" s="82" t="s">
        <v>32</v>
      </c>
      <c r="B133" s="114">
        <f>SUM(D133:T133)</f>
        <v>5</v>
      </c>
      <c r="C133" s="26">
        <f>B133+5</f>
        <v>10</v>
      </c>
      <c r="D133" s="78"/>
      <c r="E133" s="78"/>
      <c r="F133" s="78"/>
      <c r="G133" s="79"/>
      <c r="H133" s="78"/>
      <c r="I133" s="78"/>
      <c r="J133" s="78"/>
      <c r="K133" s="78"/>
      <c r="L133" s="78"/>
      <c r="M133" s="78">
        <v>5</v>
      </c>
      <c r="N133" s="42"/>
      <c r="O133" s="78"/>
      <c r="P133" s="78"/>
      <c r="Q133" s="78"/>
      <c r="R133" s="78"/>
      <c r="S133" s="78"/>
      <c r="T133" s="78"/>
    </row>
    <row r="134" spans="1:20" ht="21.1" x14ac:dyDescent="0.35">
      <c r="A134" s="48" t="s">
        <v>223</v>
      </c>
      <c r="B134" s="113"/>
      <c r="C134" s="27"/>
      <c r="D134" s="75"/>
      <c r="E134" s="75"/>
      <c r="F134" s="75" t="s">
        <v>551</v>
      </c>
      <c r="G134" s="54"/>
      <c r="H134" s="75"/>
      <c r="I134" s="75"/>
      <c r="J134" s="75" t="s">
        <v>551</v>
      </c>
      <c r="K134" s="75"/>
      <c r="L134" s="75"/>
      <c r="M134" s="75"/>
      <c r="N134" s="75"/>
      <c r="O134" s="75" t="s">
        <v>548</v>
      </c>
      <c r="P134" s="75" t="s">
        <v>551</v>
      </c>
      <c r="Q134" s="75"/>
      <c r="R134" s="75"/>
      <c r="S134" s="75" t="s">
        <v>551</v>
      </c>
      <c r="T134" s="75" t="s">
        <v>551</v>
      </c>
    </row>
    <row r="135" spans="1:20" x14ac:dyDescent="0.3">
      <c r="A135" s="80" t="s">
        <v>28</v>
      </c>
      <c r="B135" s="113">
        <f>SUM(D135:T135)+26</f>
        <v>27</v>
      </c>
      <c r="C135" s="25">
        <f>B135</f>
        <v>27</v>
      </c>
      <c r="D135" s="75"/>
      <c r="E135" s="75"/>
      <c r="F135" s="75"/>
      <c r="G135" s="54"/>
      <c r="H135" s="75"/>
      <c r="I135" s="75"/>
      <c r="J135" s="75"/>
      <c r="K135" s="75"/>
      <c r="L135" s="75"/>
      <c r="M135" s="75"/>
      <c r="N135" s="75"/>
      <c r="O135" s="75">
        <v>1</v>
      </c>
      <c r="P135" s="75"/>
      <c r="Q135" s="75"/>
      <c r="R135" s="75"/>
      <c r="S135" s="75"/>
      <c r="T135" s="75"/>
    </row>
    <row r="136" spans="1:20" x14ac:dyDescent="0.3">
      <c r="A136" s="80" t="s">
        <v>29</v>
      </c>
      <c r="B136" s="113">
        <f>SUM(D136:T136)+21</f>
        <v>26</v>
      </c>
      <c r="C136" s="25">
        <f t="shared" ref="C136:C138" si="16">B136</f>
        <v>26</v>
      </c>
      <c r="D136" s="75"/>
      <c r="E136" s="75"/>
      <c r="F136" s="75">
        <v>1</v>
      </c>
      <c r="G136" s="54"/>
      <c r="H136" s="75"/>
      <c r="I136" s="75"/>
      <c r="J136" s="75">
        <v>1</v>
      </c>
      <c r="K136" s="75"/>
      <c r="L136" s="75"/>
      <c r="M136" s="75"/>
      <c r="N136" s="75"/>
      <c r="O136" s="75"/>
      <c r="P136" s="75">
        <v>1</v>
      </c>
      <c r="Q136" s="75"/>
      <c r="R136" s="75"/>
      <c r="S136" s="75">
        <v>1</v>
      </c>
      <c r="T136" s="75">
        <v>1</v>
      </c>
    </row>
    <row r="137" spans="1:20" x14ac:dyDescent="0.3">
      <c r="A137" s="80" t="s">
        <v>30</v>
      </c>
      <c r="B137" s="113">
        <f>B135+B136</f>
        <v>53</v>
      </c>
      <c r="C137" s="25">
        <f t="shared" si="16"/>
        <v>53</v>
      </c>
      <c r="D137" s="75"/>
      <c r="E137" s="75"/>
      <c r="F137" s="75"/>
      <c r="G137" s="54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</row>
    <row r="138" spans="1:20" x14ac:dyDescent="0.3">
      <c r="A138" s="80" t="s">
        <v>31</v>
      </c>
      <c r="B138" s="113">
        <f>SUM(D138:T138)+6</f>
        <v>9</v>
      </c>
      <c r="C138" s="25">
        <f t="shared" si="16"/>
        <v>9</v>
      </c>
      <c r="D138" s="75"/>
      <c r="E138" s="75"/>
      <c r="F138" s="75"/>
      <c r="G138" s="54"/>
      <c r="H138" s="75"/>
      <c r="I138" s="75"/>
      <c r="J138" s="75"/>
      <c r="K138" s="75"/>
      <c r="L138" s="75"/>
      <c r="M138" s="75"/>
      <c r="N138" s="75"/>
      <c r="O138" s="75">
        <v>1</v>
      </c>
      <c r="P138" s="75">
        <v>1</v>
      </c>
      <c r="Q138" s="75"/>
      <c r="R138" s="75"/>
      <c r="S138" s="75">
        <v>1</v>
      </c>
      <c r="T138" s="75"/>
    </row>
    <row r="139" spans="1:20" x14ac:dyDescent="0.3">
      <c r="A139" s="80" t="s">
        <v>40</v>
      </c>
      <c r="B139" s="113"/>
      <c r="C139" s="27"/>
      <c r="D139" s="75"/>
      <c r="E139" s="75"/>
      <c r="F139" s="75"/>
      <c r="G139" s="54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</row>
    <row r="140" spans="1:20" x14ac:dyDescent="0.3">
      <c r="A140" s="80" t="s">
        <v>85</v>
      </c>
      <c r="B140" s="113"/>
      <c r="C140" s="27"/>
      <c r="D140" s="75"/>
      <c r="E140" s="75"/>
      <c r="F140" s="75"/>
      <c r="G140" s="54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</row>
    <row r="141" spans="1:20" ht="17" thickBot="1" x14ac:dyDescent="0.35">
      <c r="A141" s="82" t="s">
        <v>32</v>
      </c>
      <c r="B141" s="114">
        <f>SUM(D141:T141)+98</f>
        <v>113</v>
      </c>
      <c r="C141" s="26">
        <f>B141</f>
        <v>113</v>
      </c>
      <c r="D141" s="78"/>
      <c r="E141" s="78"/>
      <c r="F141" s="78"/>
      <c r="G141" s="79"/>
      <c r="H141" s="78"/>
      <c r="I141" s="78"/>
      <c r="J141" s="78"/>
      <c r="K141" s="78"/>
      <c r="L141" s="78"/>
      <c r="M141" s="78"/>
      <c r="N141" s="78"/>
      <c r="O141" s="78">
        <v>5</v>
      </c>
      <c r="P141" s="78">
        <v>5</v>
      </c>
      <c r="Q141" s="78"/>
      <c r="R141" s="78"/>
      <c r="S141" s="78">
        <v>5</v>
      </c>
      <c r="T141" s="78"/>
    </row>
    <row r="142" spans="1:20" ht="21.1" x14ac:dyDescent="0.35">
      <c r="A142" s="66" t="s">
        <v>224</v>
      </c>
      <c r="B142" s="115"/>
      <c r="C142" s="27"/>
      <c r="D142" s="96" t="s">
        <v>551</v>
      </c>
      <c r="E142" s="69" t="s">
        <v>551</v>
      </c>
      <c r="F142" s="70"/>
      <c r="G142" s="71"/>
      <c r="H142" s="70" t="s">
        <v>551</v>
      </c>
      <c r="I142" s="70" t="s">
        <v>551</v>
      </c>
      <c r="J142" s="70"/>
      <c r="K142" s="70"/>
      <c r="L142" s="70"/>
      <c r="M142" s="70"/>
      <c r="N142" s="70"/>
      <c r="O142" s="70"/>
      <c r="P142" s="70"/>
      <c r="Q142" s="70"/>
      <c r="R142" s="70" t="s">
        <v>621</v>
      </c>
      <c r="S142" s="70"/>
      <c r="T142" s="70"/>
    </row>
    <row r="143" spans="1:20" x14ac:dyDescent="0.3">
      <c r="A143" s="72" t="s">
        <v>28</v>
      </c>
      <c r="B143" s="113">
        <f>SUM(D143:T143)+21</f>
        <v>21</v>
      </c>
      <c r="C143" s="25">
        <f>B143</f>
        <v>21</v>
      </c>
      <c r="D143" s="81"/>
      <c r="E143" s="41"/>
      <c r="F143" s="75"/>
      <c r="G143" s="54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</row>
    <row r="144" spans="1:20" x14ac:dyDescent="0.3">
      <c r="A144" s="72" t="s">
        <v>29</v>
      </c>
      <c r="B144" s="113">
        <f>SUM(D144:T144)+8</f>
        <v>12</v>
      </c>
      <c r="C144" s="25">
        <f t="shared" ref="C144:C147" si="17">B144</f>
        <v>12</v>
      </c>
      <c r="D144" s="81">
        <v>1</v>
      </c>
      <c r="E144" s="41">
        <v>1</v>
      </c>
      <c r="F144" s="75"/>
      <c r="G144" s="54"/>
      <c r="H144" s="75">
        <v>1</v>
      </c>
      <c r="I144" s="75">
        <v>1</v>
      </c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</row>
    <row r="145" spans="1:20" x14ac:dyDescent="0.3">
      <c r="A145" s="72" t="s">
        <v>30</v>
      </c>
      <c r="B145" s="113">
        <f>B143+B144</f>
        <v>33</v>
      </c>
      <c r="C145" s="25">
        <f t="shared" si="17"/>
        <v>33</v>
      </c>
      <c r="D145" s="81"/>
      <c r="E145" s="41"/>
      <c r="F145" s="75"/>
      <c r="G145" s="54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</row>
    <row r="146" spans="1:20" x14ac:dyDescent="0.3">
      <c r="A146" s="72" t="s">
        <v>31</v>
      </c>
      <c r="B146" s="113">
        <f>SUM(D146:T146)+2</f>
        <v>2</v>
      </c>
      <c r="C146" s="25">
        <f t="shared" si="17"/>
        <v>2</v>
      </c>
      <c r="D146" s="81"/>
      <c r="E146" s="41"/>
      <c r="F146" s="75"/>
      <c r="G146" s="54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</row>
    <row r="147" spans="1:20" ht="17" thickBot="1" x14ac:dyDescent="0.35">
      <c r="A147" s="76" t="s">
        <v>32</v>
      </c>
      <c r="B147" s="114">
        <f>SUM(D147:T147)+10</f>
        <v>10</v>
      </c>
      <c r="C147" s="26">
        <f t="shared" si="17"/>
        <v>10</v>
      </c>
      <c r="D147" s="98"/>
      <c r="E147" s="42"/>
      <c r="F147" s="78"/>
      <c r="G147" s="79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</row>
    <row r="148" spans="1:20" ht="21.1" x14ac:dyDescent="0.35">
      <c r="A148" s="66" t="s">
        <v>225</v>
      </c>
      <c r="B148" s="113"/>
      <c r="C148" s="27"/>
      <c r="D148" s="75" t="s">
        <v>541</v>
      </c>
      <c r="E148" s="75" t="s">
        <v>541</v>
      </c>
      <c r="F148" s="75" t="s">
        <v>541</v>
      </c>
      <c r="G148" s="54"/>
      <c r="H148" s="75" t="s">
        <v>541</v>
      </c>
      <c r="I148" s="75" t="s">
        <v>541</v>
      </c>
      <c r="J148" s="75" t="s">
        <v>541</v>
      </c>
      <c r="K148" s="75" t="s">
        <v>541</v>
      </c>
      <c r="L148" s="75" t="s">
        <v>541</v>
      </c>
      <c r="M148" s="75" t="s">
        <v>551</v>
      </c>
      <c r="N148" s="75" t="s">
        <v>541</v>
      </c>
      <c r="O148" s="75" t="s">
        <v>551</v>
      </c>
      <c r="P148" s="75" t="s">
        <v>541</v>
      </c>
      <c r="Q148" s="75" t="s">
        <v>551</v>
      </c>
      <c r="R148" s="75">
        <v>1</v>
      </c>
      <c r="S148" s="75" t="s">
        <v>551</v>
      </c>
      <c r="T148" s="75" t="s">
        <v>541</v>
      </c>
    </row>
    <row r="149" spans="1:20" x14ac:dyDescent="0.3">
      <c r="A149" s="72" t="s">
        <v>28</v>
      </c>
      <c r="B149" s="113">
        <f>SUM(D149:T149)+45</f>
        <v>57</v>
      </c>
      <c r="C149" s="25">
        <f>B149</f>
        <v>57</v>
      </c>
      <c r="D149" s="75">
        <v>1</v>
      </c>
      <c r="E149" s="75">
        <v>1</v>
      </c>
      <c r="F149" s="75">
        <v>1</v>
      </c>
      <c r="G149" s="54"/>
      <c r="H149" s="75">
        <v>1</v>
      </c>
      <c r="I149" s="75">
        <v>1</v>
      </c>
      <c r="J149" s="75">
        <v>1</v>
      </c>
      <c r="K149" s="75">
        <v>1</v>
      </c>
      <c r="L149" s="75">
        <v>1</v>
      </c>
      <c r="M149" s="75"/>
      <c r="N149" s="75">
        <v>1</v>
      </c>
      <c r="O149" s="75"/>
      <c r="P149" s="75">
        <v>1</v>
      </c>
      <c r="Q149" s="75"/>
      <c r="R149" s="75">
        <v>1</v>
      </c>
      <c r="S149" s="75"/>
      <c r="T149" s="75">
        <v>1</v>
      </c>
    </row>
    <row r="150" spans="1:20" x14ac:dyDescent="0.3">
      <c r="A150" s="72" t="s">
        <v>29</v>
      </c>
      <c r="B150" s="113">
        <f>SUM(D150:T150)+28</f>
        <v>32</v>
      </c>
      <c r="C150" s="25">
        <f t="shared" ref="C150:C153" si="18">B150</f>
        <v>32</v>
      </c>
      <c r="D150" s="75"/>
      <c r="E150" s="75"/>
      <c r="F150" s="75"/>
      <c r="G150" s="54"/>
      <c r="H150" s="75"/>
      <c r="I150" s="75"/>
      <c r="J150" s="75"/>
      <c r="K150" s="75"/>
      <c r="L150" s="75"/>
      <c r="M150" s="75">
        <v>1</v>
      </c>
      <c r="N150" s="75"/>
      <c r="O150" s="75">
        <v>1</v>
      </c>
      <c r="P150" s="75"/>
      <c r="Q150" s="75">
        <v>1</v>
      </c>
      <c r="R150" s="75"/>
      <c r="S150" s="75">
        <v>1</v>
      </c>
      <c r="T150" s="75"/>
    </row>
    <row r="151" spans="1:20" x14ac:dyDescent="0.3">
      <c r="A151" s="72" t="s">
        <v>30</v>
      </c>
      <c r="B151" s="113">
        <f>B149+B150</f>
        <v>89</v>
      </c>
      <c r="C151" s="25">
        <f t="shared" si="18"/>
        <v>89</v>
      </c>
      <c r="D151" s="75"/>
      <c r="E151" s="75"/>
      <c r="F151" s="75"/>
      <c r="G151" s="54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</row>
    <row r="152" spans="1:20" x14ac:dyDescent="0.3">
      <c r="A152" s="72" t="s">
        <v>31</v>
      </c>
      <c r="B152" s="113">
        <f>SUM(D152:T152)+1</f>
        <v>1</v>
      </c>
      <c r="C152" s="25">
        <f t="shared" si="18"/>
        <v>1</v>
      </c>
      <c r="D152" s="75"/>
      <c r="E152" s="75"/>
      <c r="F152" s="75"/>
      <c r="G152" s="54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</row>
    <row r="153" spans="1:20" ht="17" thickBot="1" x14ac:dyDescent="0.35">
      <c r="A153" s="76" t="s">
        <v>32</v>
      </c>
      <c r="B153" s="114">
        <f>SUM(D153:T153)+5</f>
        <v>5</v>
      </c>
      <c r="C153" s="26">
        <f t="shared" si="18"/>
        <v>5</v>
      </c>
      <c r="D153" s="78"/>
      <c r="E153" s="78"/>
      <c r="F153" s="78"/>
      <c r="G153" s="79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</row>
    <row r="154" spans="1:20" ht="21.1" x14ac:dyDescent="0.35">
      <c r="A154" s="66" t="s">
        <v>226</v>
      </c>
      <c r="B154" s="113"/>
      <c r="C154" s="27"/>
      <c r="D154" s="75"/>
      <c r="E154" s="75"/>
      <c r="F154" s="75"/>
      <c r="G154" s="54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</row>
    <row r="155" spans="1:20" x14ac:dyDescent="0.3">
      <c r="A155" s="72" t="s">
        <v>28</v>
      </c>
      <c r="B155" s="113">
        <f>SUM(D155:T155)+3</f>
        <v>3</v>
      </c>
      <c r="C155" s="25">
        <f>B155</f>
        <v>3</v>
      </c>
      <c r="D155" s="75"/>
      <c r="E155" s="75"/>
      <c r="F155" s="75"/>
      <c r="G155" s="54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</row>
    <row r="156" spans="1:20" x14ac:dyDescent="0.3">
      <c r="A156" s="72" t="s">
        <v>29</v>
      </c>
      <c r="B156" s="113">
        <f>SUM(D156:T156)+21</f>
        <v>21</v>
      </c>
      <c r="C156" s="25">
        <f t="shared" ref="C156:C159" si="19">B156</f>
        <v>21</v>
      </c>
      <c r="D156" s="75"/>
      <c r="E156" s="75"/>
      <c r="F156" s="75"/>
      <c r="G156" s="54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</row>
    <row r="157" spans="1:20" x14ac:dyDescent="0.3">
      <c r="A157" s="72" t="s">
        <v>30</v>
      </c>
      <c r="B157" s="113">
        <f>B155+B156</f>
        <v>24</v>
      </c>
      <c r="C157" s="25">
        <f t="shared" si="19"/>
        <v>24</v>
      </c>
      <c r="D157" s="75"/>
      <c r="E157" s="75"/>
      <c r="F157" s="75"/>
      <c r="G157" s="54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</row>
    <row r="158" spans="1:20" x14ac:dyDescent="0.3">
      <c r="A158" s="72" t="s">
        <v>31</v>
      </c>
      <c r="B158" s="113">
        <f>SUM(D158:T158)</f>
        <v>0</v>
      </c>
      <c r="C158" s="25">
        <f t="shared" si="19"/>
        <v>0</v>
      </c>
      <c r="D158" s="75"/>
      <c r="E158" s="75"/>
      <c r="F158" s="75"/>
      <c r="G158" s="54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</row>
    <row r="159" spans="1:20" ht="17" thickBot="1" x14ac:dyDescent="0.35">
      <c r="A159" s="76" t="s">
        <v>32</v>
      </c>
      <c r="B159" s="114">
        <f>SUM(D159:T159)</f>
        <v>0</v>
      </c>
      <c r="C159" s="26">
        <f t="shared" si="19"/>
        <v>0</v>
      </c>
      <c r="D159" s="78"/>
      <c r="E159" s="78"/>
      <c r="F159" s="78"/>
      <c r="G159" s="79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</row>
    <row r="160" spans="1:20" ht="21.1" x14ac:dyDescent="0.35">
      <c r="A160" s="48" t="s">
        <v>465</v>
      </c>
      <c r="B160" s="113"/>
      <c r="C160" s="27"/>
      <c r="D160" s="75"/>
      <c r="E160" s="75"/>
      <c r="F160" s="75"/>
      <c r="G160" s="54"/>
      <c r="H160" s="75"/>
      <c r="I160" s="75" t="s">
        <v>556</v>
      </c>
      <c r="J160" s="75" t="s">
        <v>542</v>
      </c>
      <c r="K160" s="75"/>
      <c r="L160" s="75"/>
      <c r="M160" s="75" t="s">
        <v>621</v>
      </c>
      <c r="N160" s="75" t="s">
        <v>551</v>
      </c>
      <c r="O160" s="75" t="s">
        <v>542</v>
      </c>
      <c r="P160" s="75" t="s">
        <v>551</v>
      </c>
      <c r="Q160" s="75" t="s">
        <v>551</v>
      </c>
      <c r="R160" s="75" t="s">
        <v>551</v>
      </c>
      <c r="S160" s="75" t="s">
        <v>551</v>
      </c>
      <c r="T160" s="75"/>
    </row>
    <row r="161" spans="1:20" x14ac:dyDescent="0.3">
      <c r="A161" s="80" t="s">
        <v>28</v>
      </c>
      <c r="B161" s="113">
        <f>SUM(D161:T161)</f>
        <v>2</v>
      </c>
      <c r="C161" s="25">
        <f>B161</f>
        <v>2</v>
      </c>
      <c r="D161" s="75"/>
      <c r="E161" s="75"/>
      <c r="F161" s="75"/>
      <c r="G161" s="54"/>
      <c r="H161" s="75"/>
      <c r="I161" s="75"/>
      <c r="J161" s="75">
        <v>1</v>
      </c>
      <c r="K161" s="75"/>
      <c r="L161" s="75"/>
      <c r="M161" s="75"/>
      <c r="N161" s="75"/>
      <c r="O161" s="75">
        <v>1</v>
      </c>
      <c r="P161" s="75"/>
      <c r="Q161" s="75"/>
      <c r="R161" s="75"/>
      <c r="S161" s="75"/>
      <c r="T161" s="75"/>
    </row>
    <row r="162" spans="1:20" x14ac:dyDescent="0.3">
      <c r="A162" s="80" t="s">
        <v>29</v>
      </c>
      <c r="B162" s="113">
        <f>SUM(D162:T162)</f>
        <v>6</v>
      </c>
      <c r="C162" s="25">
        <f t="shared" ref="C162:C165" si="20">B162</f>
        <v>6</v>
      </c>
      <c r="D162" s="75"/>
      <c r="E162" s="75"/>
      <c r="F162" s="75"/>
      <c r="G162" s="54"/>
      <c r="H162" s="75"/>
      <c r="I162" s="75">
        <v>1</v>
      </c>
      <c r="J162" s="75"/>
      <c r="K162" s="75"/>
      <c r="L162" s="75"/>
      <c r="M162" s="75"/>
      <c r="N162" s="75">
        <v>1</v>
      </c>
      <c r="O162" s="75"/>
      <c r="P162" s="75">
        <v>1</v>
      </c>
      <c r="Q162" s="75">
        <v>1</v>
      </c>
      <c r="R162" s="75">
        <v>1</v>
      </c>
      <c r="S162" s="75">
        <v>1</v>
      </c>
      <c r="T162" s="75"/>
    </row>
    <row r="163" spans="1:20" x14ac:dyDescent="0.3">
      <c r="A163" s="80" t="s">
        <v>30</v>
      </c>
      <c r="B163" s="113">
        <f>B161+B162</f>
        <v>8</v>
      </c>
      <c r="C163" s="25">
        <f t="shared" si="20"/>
        <v>8</v>
      </c>
      <c r="D163" s="75"/>
      <c r="E163" s="75"/>
      <c r="F163" s="75"/>
      <c r="G163" s="54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</row>
    <row r="164" spans="1:20" x14ac:dyDescent="0.3">
      <c r="A164" s="80" t="s">
        <v>31</v>
      </c>
      <c r="B164" s="113">
        <f>SUM(D164:T164)</f>
        <v>0</v>
      </c>
      <c r="C164" s="25">
        <f t="shared" si="20"/>
        <v>0</v>
      </c>
      <c r="D164" s="75"/>
      <c r="E164" s="75"/>
      <c r="F164" s="75"/>
      <c r="G164" s="54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</row>
    <row r="165" spans="1:20" ht="17" thickBot="1" x14ac:dyDescent="0.35">
      <c r="A165" s="82" t="s">
        <v>32</v>
      </c>
      <c r="B165" s="114">
        <f>SUM(D165:T165)</f>
        <v>0</v>
      </c>
      <c r="C165" s="26">
        <f t="shared" si="20"/>
        <v>0</v>
      </c>
      <c r="D165" s="78"/>
      <c r="E165" s="78"/>
      <c r="F165" s="78"/>
      <c r="G165" s="79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</row>
    <row r="166" spans="1:20" ht="21.1" x14ac:dyDescent="0.35">
      <c r="A166" s="48" t="s">
        <v>354</v>
      </c>
      <c r="B166" s="113"/>
      <c r="C166" s="27"/>
      <c r="D166" s="75" t="s">
        <v>589</v>
      </c>
      <c r="E166" s="75" t="s">
        <v>542</v>
      </c>
      <c r="F166" s="75" t="s">
        <v>571</v>
      </c>
      <c r="G166" s="54"/>
      <c r="H166" s="75" t="s">
        <v>551</v>
      </c>
      <c r="I166" s="75" t="s">
        <v>542</v>
      </c>
      <c r="J166" s="75" t="s">
        <v>551</v>
      </c>
      <c r="K166" s="75" t="s">
        <v>551</v>
      </c>
      <c r="L166" s="75" t="s">
        <v>551</v>
      </c>
      <c r="M166" s="75" t="s">
        <v>551</v>
      </c>
      <c r="N166" s="75" t="s">
        <v>542</v>
      </c>
      <c r="O166" s="75" t="s">
        <v>551</v>
      </c>
      <c r="P166" s="75" t="s">
        <v>542</v>
      </c>
      <c r="Q166" s="75" t="s">
        <v>542</v>
      </c>
      <c r="R166" s="75" t="s">
        <v>542</v>
      </c>
      <c r="S166" s="75" t="s">
        <v>542</v>
      </c>
      <c r="T166" s="75" t="s">
        <v>542</v>
      </c>
    </row>
    <row r="167" spans="1:20" x14ac:dyDescent="0.3">
      <c r="A167" s="80" t="s">
        <v>28</v>
      </c>
      <c r="B167" s="113">
        <f>SUM(D167:T167)</f>
        <v>10</v>
      </c>
      <c r="C167" s="25">
        <f>B167+49</f>
        <v>59</v>
      </c>
      <c r="D167" s="75">
        <v>1</v>
      </c>
      <c r="E167" s="75">
        <v>1</v>
      </c>
      <c r="F167" s="75">
        <v>1</v>
      </c>
      <c r="G167" s="54"/>
      <c r="H167" s="75"/>
      <c r="I167" s="75">
        <v>1</v>
      </c>
      <c r="J167" s="75"/>
      <c r="K167" s="75"/>
      <c r="L167" s="75"/>
      <c r="M167" s="75"/>
      <c r="N167" s="75">
        <v>1</v>
      </c>
      <c r="O167" s="75"/>
      <c r="P167" s="75">
        <v>1</v>
      </c>
      <c r="Q167" s="75">
        <v>1</v>
      </c>
      <c r="R167" s="75">
        <v>1</v>
      </c>
      <c r="S167" s="75">
        <v>1</v>
      </c>
      <c r="T167" s="75">
        <v>1</v>
      </c>
    </row>
    <row r="168" spans="1:20" x14ac:dyDescent="0.3">
      <c r="A168" s="80" t="s">
        <v>29</v>
      </c>
      <c r="B168" s="113">
        <f>SUM(D168:T168)</f>
        <v>6</v>
      </c>
      <c r="C168" s="25">
        <f>B168+23</f>
        <v>29</v>
      </c>
      <c r="D168" s="75"/>
      <c r="E168" s="75"/>
      <c r="F168" s="75"/>
      <c r="G168" s="54"/>
      <c r="H168" s="75">
        <v>1</v>
      </c>
      <c r="I168" s="75"/>
      <c r="J168" s="75">
        <v>1</v>
      </c>
      <c r="K168" s="75">
        <v>1</v>
      </c>
      <c r="L168" s="75">
        <v>1</v>
      </c>
      <c r="M168" s="75">
        <v>1</v>
      </c>
      <c r="N168" s="75"/>
      <c r="O168" s="75">
        <v>1</v>
      </c>
      <c r="P168" s="75"/>
      <c r="Q168" s="75"/>
      <c r="R168" s="75"/>
      <c r="S168" s="75"/>
      <c r="T168" s="75"/>
    </row>
    <row r="169" spans="1:20" x14ac:dyDescent="0.3">
      <c r="A169" s="80" t="s">
        <v>30</v>
      </c>
      <c r="B169" s="113">
        <f>B167+B168</f>
        <v>16</v>
      </c>
      <c r="C169" s="25">
        <f>C167+C168</f>
        <v>88</v>
      </c>
      <c r="D169" s="75"/>
      <c r="E169" s="75"/>
      <c r="F169" s="75"/>
      <c r="G169" s="54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</row>
    <row r="170" spans="1:20" x14ac:dyDescent="0.3">
      <c r="A170" s="80" t="s">
        <v>31</v>
      </c>
      <c r="B170" s="113">
        <f>SUM(D170:T170)</f>
        <v>0</v>
      </c>
      <c r="C170" s="25">
        <f t="shared" ref="C170:C171" si="21">B170</f>
        <v>0</v>
      </c>
      <c r="D170" s="75"/>
      <c r="E170" s="75"/>
      <c r="F170" s="75"/>
      <c r="G170" s="54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</row>
    <row r="171" spans="1:20" ht="17" thickBot="1" x14ac:dyDescent="0.35">
      <c r="A171" s="82" t="s">
        <v>32</v>
      </c>
      <c r="B171" s="114">
        <f>SUM(D171:T171)</f>
        <v>0</v>
      </c>
      <c r="C171" s="26">
        <f t="shared" si="21"/>
        <v>0</v>
      </c>
      <c r="D171" s="78"/>
      <c r="E171" s="78"/>
      <c r="F171" s="78"/>
      <c r="G171" s="79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</row>
    <row r="172" spans="1:20" ht="21.1" x14ac:dyDescent="0.35">
      <c r="A172" s="48" t="s">
        <v>498</v>
      </c>
      <c r="B172" s="113"/>
      <c r="C172" s="27"/>
      <c r="D172" s="75"/>
      <c r="E172" s="75"/>
      <c r="F172" s="75"/>
      <c r="G172" s="54"/>
      <c r="H172" s="75"/>
      <c r="I172" s="75"/>
      <c r="J172" s="75"/>
      <c r="K172" s="75"/>
      <c r="L172" s="75"/>
      <c r="M172" s="75"/>
      <c r="N172" s="75"/>
      <c r="O172" s="83"/>
      <c r="P172" s="83"/>
      <c r="Q172" s="83"/>
      <c r="R172" s="83"/>
      <c r="S172" s="83"/>
      <c r="T172" s="83" t="s">
        <v>556</v>
      </c>
    </row>
    <row r="173" spans="1:20" x14ac:dyDescent="0.3">
      <c r="A173" s="80" t="s">
        <v>28</v>
      </c>
      <c r="B173" s="113">
        <f>SUM(D173:T173)</f>
        <v>0</v>
      </c>
      <c r="C173" s="25">
        <f>B173</f>
        <v>0</v>
      </c>
      <c r="D173" s="75"/>
      <c r="E173" s="75"/>
      <c r="F173" s="75"/>
      <c r="G173" s="54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</row>
    <row r="174" spans="1:20" x14ac:dyDescent="0.3">
      <c r="A174" s="80" t="s">
        <v>29</v>
      </c>
      <c r="B174" s="113">
        <f>SUM(D174:T174)</f>
        <v>1</v>
      </c>
      <c r="C174" s="25">
        <f t="shared" ref="C174:C177" si="22">B174</f>
        <v>1</v>
      </c>
      <c r="D174" s="75"/>
      <c r="E174" s="75"/>
      <c r="F174" s="75"/>
      <c r="G174" s="54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>
        <v>1</v>
      </c>
    </row>
    <row r="175" spans="1:20" x14ac:dyDescent="0.3">
      <c r="A175" s="80" t="s">
        <v>30</v>
      </c>
      <c r="B175" s="113">
        <f>B173+B174</f>
        <v>1</v>
      </c>
      <c r="C175" s="25">
        <f t="shared" si="22"/>
        <v>1</v>
      </c>
      <c r="D175" s="75"/>
      <c r="E175" s="75"/>
      <c r="F175" s="75"/>
      <c r="G175" s="54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</row>
    <row r="176" spans="1:20" x14ac:dyDescent="0.3">
      <c r="A176" s="80" t="s">
        <v>31</v>
      </c>
      <c r="B176" s="113">
        <f>SUM(D176:T176)</f>
        <v>0</v>
      </c>
      <c r="C176" s="25">
        <f t="shared" si="22"/>
        <v>0</v>
      </c>
      <c r="D176" s="75"/>
      <c r="E176" s="75"/>
      <c r="F176" s="75"/>
      <c r="G176" s="54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</row>
    <row r="177" spans="1:20" ht="17" thickBot="1" x14ac:dyDescent="0.35">
      <c r="A177" s="82" t="s">
        <v>32</v>
      </c>
      <c r="B177" s="114">
        <f>SUM(D177:T177)</f>
        <v>0</v>
      </c>
      <c r="C177" s="26">
        <f t="shared" si="22"/>
        <v>0</v>
      </c>
      <c r="D177" s="78"/>
      <c r="E177" s="78"/>
      <c r="F177" s="78"/>
      <c r="G177" s="79"/>
      <c r="H177" s="78"/>
      <c r="I177" s="78"/>
      <c r="J177" s="78"/>
      <c r="K177" s="78"/>
      <c r="L177" s="78"/>
      <c r="M177" s="78"/>
      <c r="N177" s="78"/>
      <c r="O177" s="75"/>
      <c r="P177" s="75"/>
      <c r="Q177" s="75"/>
      <c r="R177" s="75"/>
      <c r="S177" s="75"/>
      <c r="T177" s="75"/>
    </row>
    <row r="178" spans="1:20" ht="21.1" x14ac:dyDescent="0.35">
      <c r="A178" s="48" t="s">
        <v>227</v>
      </c>
      <c r="B178" s="113"/>
      <c r="C178" s="27"/>
      <c r="D178" s="75"/>
      <c r="E178" s="75" t="s">
        <v>551</v>
      </c>
      <c r="F178" s="75" t="s">
        <v>551</v>
      </c>
      <c r="G178" s="54"/>
      <c r="H178" s="75" t="s">
        <v>542</v>
      </c>
      <c r="I178" s="75"/>
      <c r="J178" s="75"/>
      <c r="K178" s="75" t="s">
        <v>542</v>
      </c>
      <c r="L178" s="75" t="s">
        <v>542</v>
      </c>
      <c r="M178" s="75" t="s">
        <v>542</v>
      </c>
      <c r="N178" s="75"/>
      <c r="O178" s="75"/>
      <c r="P178" s="75"/>
      <c r="Q178" s="75"/>
      <c r="R178" s="75"/>
      <c r="S178" s="75"/>
      <c r="T178" s="75"/>
    </row>
    <row r="179" spans="1:20" x14ac:dyDescent="0.3">
      <c r="A179" s="80" t="s">
        <v>28</v>
      </c>
      <c r="B179" s="113">
        <f>SUM(D179:T179)+8</f>
        <v>12</v>
      </c>
      <c r="C179" s="25">
        <f>B179+17</f>
        <v>29</v>
      </c>
      <c r="D179" s="75"/>
      <c r="E179" s="75"/>
      <c r="F179" s="75"/>
      <c r="G179" s="54"/>
      <c r="H179" s="75">
        <v>1</v>
      </c>
      <c r="I179" s="75"/>
      <c r="J179" s="75"/>
      <c r="K179" s="75">
        <v>1</v>
      </c>
      <c r="L179" s="75">
        <v>1</v>
      </c>
      <c r="M179" s="75">
        <v>1</v>
      </c>
      <c r="N179" s="75"/>
      <c r="O179" s="75"/>
      <c r="P179" s="75"/>
      <c r="Q179" s="75"/>
      <c r="R179" s="75"/>
      <c r="S179" s="75"/>
      <c r="T179" s="75"/>
    </row>
    <row r="180" spans="1:20" x14ac:dyDescent="0.3">
      <c r="A180" s="80" t="s">
        <v>29</v>
      </c>
      <c r="B180" s="113">
        <f>SUM(D180:T180)+2</f>
        <v>4</v>
      </c>
      <c r="C180" s="25">
        <f>B180+9</f>
        <v>13</v>
      </c>
      <c r="D180" s="75"/>
      <c r="E180" s="75">
        <v>1</v>
      </c>
      <c r="F180" s="75">
        <v>1</v>
      </c>
      <c r="G180" s="54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</row>
    <row r="181" spans="1:20" x14ac:dyDescent="0.3">
      <c r="A181" s="80" t="s">
        <v>30</v>
      </c>
      <c r="B181" s="113">
        <f>B179+B180</f>
        <v>16</v>
      </c>
      <c r="C181" s="25">
        <f>C179+C180</f>
        <v>42</v>
      </c>
      <c r="D181" s="75"/>
      <c r="E181" s="75"/>
      <c r="F181" s="75"/>
      <c r="G181" s="54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</row>
    <row r="182" spans="1:20" x14ac:dyDescent="0.3">
      <c r="A182" s="80" t="s">
        <v>31</v>
      </c>
      <c r="B182" s="113">
        <f>SUM(D182:T182)</f>
        <v>0</v>
      </c>
      <c r="C182" s="25">
        <f>B182+1</f>
        <v>1</v>
      </c>
      <c r="D182" s="75"/>
      <c r="E182" s="75"/>
      <c r="F182" s="75"/>
      <c r="G182" s="54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</row>
    <row r="183" spans="1:20" ht="17" thickBot="1" x14ac:dyDescent="0.35">
      <c r="A183" s="82" t="s">
        <v>32</v>
      </c>
      <c r="B183" s="114">
        <f>SUM(D183:T183)</f>
        <v>0</v>
      </c>
      <c r="C183" s="26">
        <f>B183+5</f>
        <v>5</v>
      </c>
      <c r="D183" s="78"/>
      <c r="E183" s="78"/>
      <c r="F183" s="78"/>
      <c r="G183" s="79"/>
      <c r="H183" s="78"/>
      <c r="I183" s="78"/>
      <c r="J183" s="78"/>
      <c r="K183" s="78"/>
      <c r="L183" s="78"/>
      <c r="M183" s="78"/>
      <c r="N183" s="42"/>
      <c r="O183" s="78"/>
      <c r="P183" s="78"/>
      <c r="Q183" s="78"/>
      <c r="R183" s="78"/>
      <c r="S183" s="78"/>
      <c r="T183" s="78"/>
    </row>
    <row r="184" spans="1:20" ht="21.1" x14ac:dyDescent="0.35">
      <c r="A184" s="48" t="s">
        <v>228</v>
      </c>
      <c r="B184" s="113"/>
      <c r="C184" s="27"/>
      <c r="D184" s="75" t="s">
        <v>551</v>
      </c>
      <c r="E184" s="75"/>
      <c r="F184" s="75" t="s">
        <v>551</v>
      </c>
      <c r="G184" s="54"/>
      <c r="H184" s="75"/>
      <c r="I184" s="75"/>
      <c r="J184" s="75" t="s">
        <v>551</v>
      </c>
      <c r="K184" s="75" t="s">
        <v>551</v>
      </c>
      <c r="L184" s="75" t="s">
        <v>551</v>
      </c>
      <c r="M184" s="75" t="s">
        <v>541</v>
      </c>
      <c r="N184" s="75" t="s">
        <v>551</v>
      </c>
      <c r="O184" s="75" t="s">
        <v>541</v>
      </c>
      <c r="P184" s="75" t="s">
        <v>551</v>
      </c>
      <c r="Q184" s="75" t="s">
        <v>541</v>
      </c>
      <c r="R184" s="75"/>
      <c r="S184" s="75" t="s">
        <v>541</v>
      </c>
      <c r="T184" s="75" t="s">
        <v>551</v>
      </c>
    </row>
    <row r="185" spans="1:20" x14ac:dyDescent="0.3">
      <c r="A185" s="80" t="s">
        <v>28</v>
      </c>
      <c r="B185" s="113">
        <f>SUM(D185:T185)</f>
        <v>4</v>
      </c>
      <c r="C185" s="25">
        <f>B185</f>
        <v>4</v>
      </c>
      <c r="D185" s="75"/>
      <c r="E185" s="75"/>
      <c r="F185" s="75"/>
      <c r="G185" s="54"/>
      <c r="H185" s="75"/>
      <c r="I185" s="75"/>
      <c r="J185" s="75"/>
      <c r="K185" s="75"/>
      <c r="L185" s="75"/>
      <c r="M185" s="75">
        <v>1</v>
      </c>
      <c r="N185" s="75"/>
      <c r="O185" s="75">
        <v>1</v>
      </c>
      <c r="P185" s="75"/>
      <c r="Q185" s="75">
        <v>1</v>
      </c>
      <c r="R185" s="75"/>
      <c r="S185" s="75">
        <v>1</v>
      </c>
      <c r="T185" s="75"/>
    </row>
    <row r="186" spans="1:20" x14ac:dyDescent="0.3">
      <c r="A186" s="80" t="s">
        <v>29</v>
      </c>
      <c r="B186" s="113">
        <f>SUM(D186:T186)+5</f>
        <v>13</v>
      </c>
      <c r="C186" s="25">
        <f t="shared" ref="C186:C189" si="23">B186</f>
        <v>13</v>
      </c>
      <c r="D186" s="75">
        <v>1</v>
      </c>
      <c r="E186" s="75"/>
      <c r="F186" s="75">
        <v>1</v>
      </c>
      <c r="G186" s="54"/>
      <c r="H186" s="75"/>
      <c r="I186" s="75"/>
      <c r="J186" s="75">
        <v>1</v>
      </c>
      <c r="K186" s="75">
        <v>1</v>
      </c>
      <c r="L186" s="75">
        <v>1</v>
      </c>
      <c r="M186" s="75"/>
      <c r="N186" s="75">
        <v>1</v>
      </c>
      <c r="O186" s="75"/>
      <c r="P186" s="75">
        <v>1</v>
      </c>
      <c r="Q186" s="75"/>
      <c r="R186" s="75"/>
      <c r="S186" s="75"/>
      <c r="T186" s="75">
        <v>1</v>
      </c>
    </row>
    <row r="187" spans="1:20" x14ac:dyDescent="0.3">
      <c r="A187" s="80" t="s">
        <v>30</v>
      </c>
      <c r="B187" s="113">
        <f>B185+B186</f>
        <v>17</v>
      </c>
      <c r="C187" s="25">
        <f t="shared" si="23"/>
        <v>17</v>
      </c>
      <c r="D187" s="75"/>
      <c r="E187" s="75"/>
      <c r="F187" s="75"/>
      <c r="G187" s="54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</row>
    <row r="188" spans="1:20" x14ac:dyDescent="0.3">
      <c r="A188" s="80" t="s">
        <v>31</v>
      </c>
      <c r="B188" s="113">
        <f>SUM(D188:T188)</f>
        <v>0</v>
      </c>
      <c r="C188" s="25">
        <f t="shared" si="23"/>
        <v>0</v>
      </c>
      <c r="D188" s="75"/>
      <c r="E188" s="75"/>
      <c r="F188" s="75"/>
      <c r="G188" s="54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</row>
    <row r="189" spans="1:20" ht="17" thickBot="1" x14ac:dyDescent="0.35">
      <c r="A189" s="82" t="s">
        <v>32</v>
      </c>
      <c r="B189" s="114">
        <f>SUM(D189:T189)</f>
        <v>0</v>
      </c>
      <c r="C189" s="26">
        <f t="shared" si="23"/>
        <v>0</v>
      </c>
      <c r="D189" s="78"/>
      <c r="E189" s="78"/>
      <c r="F189" s="78"/>
      <c r="G189" s="79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</row>
    <row r="190" spans="1:20" ht="21.1" x14ac:dyDescent="0.35">
      <c r="A190" s="48" t="s">
        <v>229</v>
      </c>
      <c r="B190" s="113"/>
      <c r="C190" s="27"/>
      <c r="D190" s="75" t="s">
        <v>551</v>
      </c>
      <c r="E190" s="75" t="s">
        <v>551</v>
      </c>
      <c r="F190" s="75" t="s">
        <v>543</v>
      </c>
      <c r="G190" s="54"/>
      <c r="H190" s="75" t="s">
        <v>543</v>
      </c>
      <c r="I190" s="75" t="s">
        <v>543</v>
      </c>
      <c r="J190" s="75" t="s">
        <v>543</v>
      </c>
      <c r="K190" s="75" t="s">
        <v>551</v>
      </c>
      <c r="L190" s="75" t="s">
        <v>551</v>
      </c>
      <c r="M190" s="75">
        <v>2</v>
      </c>
      <c r="N190" s="75" t="s">
        <v>543</v>
      </c>
      <c r="O190" s="75"/>
      <c r="P190" s="75" t="s">
        <v>543</v>
      </c>
      <c r="Q190" s="75" t="s">
        <v>543</v>
      </c>
      <c r="R190" s="75" t="s">
        <v>543</v>
      </c>
      <c r="S190" s="75" t="s">
        <v>543</v>
      </c>
      <c r="T190" s="75" t="s">
        <v>543</v>
      </c>
    </row>
    <row r="191" spans="1:20" x14ac:dyDescent="0.3">
      <c r="A191" s="80" t="s">
        <v>28</v>
      </c>
      <c r="B191" s="113">
        <f>SUM(D191:T191)+2</f>
        <v>13</v>
      </c>
      <c r="C191" s="25">
        <f>B191</f>
        <v>13</v>
      </c>
      <c r="D191" s="75"/>
      <c r="E191" s="75"/>
      <c r="F191" s="75">
        <v>1</v>
      </c>
      <c r="G191" s="54"/>
      <c r="H191" s="75">
        <v>1</v>
      </c>
      <c r="I191" s="75">
        <v>1</v>
      </c>
      <c r="J191" s="75">
        <v>1</v>
      </c>
      <c r="K191" s="75"/>
      <c r="L191" s="75"/>
      <c r="M191" s="75">
        <v>1</v>
      </c>
      <c r="N191" s="75">
        <v>1</v>
      </c>
      <c r="O191" s="75"/>
      <c r="P191" s="75">
        <v>1</v>
      </c>
      <c r="Q191" s="75">
        <v>1</v>
      </c>
      <c r="R191" s="75">
        <v>1</v>
      </c>
      <c r="S191" s="75">
        <v>1</v>
      </c>
      <c r="T191" s="75">
        <v>1</v>
      </c>
    </row>
    <row r="192" spans="1:20" x14ac:dyDescent="0.3">
      <c r="A192" s="80" t="s">
        <v>29</v>
      </c>
      <c r="B192" s="113">
        <f>SUM(D192:T192)+22</f>
        <v>26</v>
      </c>
      <c r="C192" s="25">
        <f t="shared" ref="C192:C195" si="24">B192</f>
        <v>26</v>
      </c>
      <c r="D192" s="75">
        <v>1</v>
      </c>
      <c r="E192" s="75">
        <v>1</v>
      </c>
      <c r="F192" s="75"/>
      <c r="G192" s="54"/>
      <c r="H192" s="75"/>
      <c r="I192" s="75"/>
      <c r="J192" s="75"/>
      <c r="K192" s="75">
        <v>1</v>
      </c>
      <c r="L192" s="75">
        <v>1</v>
      </c>
      <c r="M192" s="75"/>
      <c r="N192" s="75"/>
      <c r="O192" s="75"/>
      <c r="P192" s="75"/>
      <c r="Q192" s="75"/>
      <c r="R192" s="75"/>
      <c r="S192" s="75"/>
      <c r="T192" s="75"/>
    </row>
    <row r="193" spans="1:20" x14ac:dyDescent="0.3">
      <c r="A193" s="80" t="s">
        <v>30</v>
      </c>
      <c r="B193" s="113">
        <f>B191+B192</f>
        <v>39</v>
      </c>
      <c r="C193" s="25">
        <f t="shared" si="24"/>
        <v>39</v>
      </c>
      <c r="D193" s="75"/>
      <c r="E193" s="75"/>
      <c r="F193" s="75"/>
      <c r="G193" s="54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</row>
    <row r="194" spans="1:20" x14ac:dyDescent="0.3">
      <c r="A194" s="80" t="s">
        <v>31</v>
      </c>
      <c r="B194" s="113">
        <f>SUM(D194:T194)+3</f>
        <v>7</v>
      </c>
      <c r="C194" s="25">
        <f t="shared" si="24"/>
        <v>7</v>
      </c>
      <c r="D194" s="75"/>
      <c r="E194" s="75"/>
      <c r="F194" s="75"/>
      <c r="G194" s="54"/>
      <c r="H194" s="75">
        <v>1</v>
      </c>
      <c r="I194" s="75">
        <v>2</v>
      </c>
      <c r="J194" s="75"/>
      <c r="K194" s="75">
        <v>1</v>
      </c>
      <c r="L194" s="75"/>
      <c r="M194" s="75"/>
      <c r="N194" s="75"/>
      <c r="O194" s="75"/>
      <c r="P194" s="75"/>
      <c r="Q194" s="75"/>
      <c r="R194" s="75"/>
      <c r="S194" s="75"/>
      <c r="T194" s="75"/>
    </row>
    <row r="195" spans="1:20" ht="17" thickBot="1" x14ac:dyDescent="0.35">
      <c r="A195" s="82" t="s">
        <v>32</v>
      </c>
      <c r="B195" s="114">
        <f>SUM(D195:T195)+17</f>
        <v>37</v>
      </c>
      <c r="C195" s="26">
        <f t="shared" si="24"/>
        <v>37</v>
      </c>
      <c r="D195" s="78"/>
      <c r="E195" s="78"/>
      <c r="F195" s="78"/>
      <c r="G195" s="79"/>
      <c r="H195" s="78">
        <v>5</v>
      </c>
      <c r="I195" s="78">
        <v>10</v>
      </c>
      <c r="J195" s="78"/>
      <c r="K195" s="78">
        <v>5</v>
      </c>
      <c r="L195" s="78"/>
      <c r="M195" s="78"/>
      <c r="N195" s="78"/>
      <c r="O195" s="42"/>
      <c r="P195" s="78"/>
      <c r="Q195" s="78"/>
      <c r="R195" s="78"/>
      <c r="S195" s="78"/>
      <c r="T195" s="78"/>
    </row>
    <row r="196" spans="1:20" ht="21.1" x14ac:dyDescent="0.35">
      <c r="A196" s="48" t="s">
        <v>230</v>
      </c>
      <c r="B196" s="113"/>
      <c r="C196" s="27"/>
      <c r="D196" s="75" t="s">
        <v>543</v>
      </c>
      <c r="E196" s="75" t="s">
        <v>543</v>
      </c>
      <c r="F196" s="75"/>
      <c r="G196" s="54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</row>
    <row r="197" spans="1:20" x14ac:dyDescent="0.3">
      <c r="A197" s="80" t="s">
        <v>28</v>
      </c>
      <c r="B197" s="113">
        <f>SUM(D197:T197)+37</f>
        <v>39</v>
      </c>
      <c r="C197" s="25">
        <f>B197+17</f>
        <v>56</v>
      </c>
      <c r="D197" s="75">
        <v>1</v>
      </c>
      <c r="E197" s="75">
        <v>1</v>
      </c>
      <c r="F197" s="75"/>
      <c r="G197" s="54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</row>
    <row r="198" spans="1:20" x14ac:dyDescent="0.3">
      <c r="A198" s="80" t="s">
        <v>29</v>
      </c>
      <c r="B198" s="113">
        <f>SUM(D198:T198)+12</f>
        <v>12</v>
      </c>
      <c r="C198" s="25">
        <f>B198+3</f>
        <v>15</v>
      </c>
      <c r="D198" s="75"/>
      <c r="E198" s="75"/>
      <c r="F198" s="75"/>
      <c r="G198" s="54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</row>
    <row r="199" spans="1:20" x14ac:dyDescent="0.3">
      <c r="A199" s="80" t="s">
        <v>30</v>
      </c>
      <c r="B199" s="113">
        <f>B197+B198</f>
        <v>51</v>
      </c>
      <c r="C199" s="25">
        <f>+C197+C198</f>
        <v>71</v>
      </c>
      <c r="D199" s="75"/>
      <c r="E199" s="75"/>
      <c r="F199" s="75"/>
      <c r="G199" s="54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</row>
    <row r="200" spans="1:20" x14ac:dyDescent="0.3">
      <c r="A200" s="80" t="s">
        <v>31</v>
      </c>
      <c r="B200" s="113">
        <f>SUM(D200:T200)+15</f>
        <v>17</v>
      </c>
      <c r="C200" s="25">
        <f>B200+3</f>
        <v>20</v>
      </c>
      <c r="D200" s="75">
        <v>2</v>
      </c>
      <c r="E200" s="75"/>
      <c r="F200" s="75"/>
      <c r="G200" s="54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</row>
    <row r="201" spans="1:20" ht="17" thickBot="1" x14ac:dyDescent="0.35">
      <c r="A201" s="82" t="s">
        <v>32</v>
      </c>
      <c r="B201" s="113">
        <f>SUM(D201:T201)+77</f>
        <v>87</v>
      </c>
      <c r="C201" s="26">
        <f>B201+15</f>
        <v>102</v>
      </c>
      <c r="D201" s="78">
        <v>10</v>
      </c>
      <c r="E201" s="78"/>
      <c r="F201" s="78"/>
      <c r="G201" s="79"/>
      <c r="H201" s="78"/>
      <c r="I201" s="78"/>
      <c r="J201" s="78"/>
      <c r="K201" s="78"/>
      <c r="L201" s="78"/>
      <c r="M201" s="78"/>
      <c r="N201" s="78"/>
      <c r="O201" s="75"/>
      <c r="P201" s="75"/>
      <c r="Q201" s="75"/>
      <c r="R201" s="75"/>
      <c r="S201" s="75"/>
      <c r="T201" s="75"/>
    </row>
    <row r="202" spans="1:20" ht="21.1" x14ac:dyDescent="0.35">
      <c r="A202" s="48" t="s">
        <v>333</v>
      </c>
      <c r="B202" s="113"/>
      <c r="C202" s="27"/>
      <c r="D202" s="75"/>
      <c r="E202" s="75"/>
      <c r="F202" s="75"/>
      <c r="G202" s="54"/>
      <c r="H202" s="75" t="s">
        <v>556</v>
      </c>
      <c r="I202" s="75" t="s">
        <v>551</v>
      </c>
      <c r="J202" s="75" t="s">
        <v>551</v>
      </c>
      <c r="K202" s="75" t="s">
        <v>543</v>
      </c>
      <c r="L202" s="75" t="s">
        <v>543</v>
      </c>
      <c r="M202" s="75"/>
      <c r="N202" s="75" t="s">
        <v>551</v>
      </c>
      <c r="O202" s="75" t="s">
        <v>543</v>
      </c>
      <c r="P202" s="75" t="s">
        <v>551</v>
      </c>
      <c r="Q202" s="75" t="s">
        <v>551</v>
      </c>
      <c r="R202" s="75" t="s">
        <v>551</v>
      </c>
      <c r="S202" s="75"/>
      <c r="T202" s="75"/>
    </row>
    <row r="203" spans="1:20" x14ac:dyDescent="0.3">
      <c r="A203" s="80" t="s">
        <v>28</v>
      </c>
      <c r="B203" s="113">
        <f>SUM(D203:T203)</f>
        <v>3</v>
      </c>
      <c r="C203" s="25">
        <f>B203+25</f>
        <v>28</v>
      </c>
      <c r="D203" s="75"/>
      <c r="E203" s="75"/>
      <c r="F203" s="75"/>
      <c r="G203" s="54"/>
      <c r="H203" s="75"/>
      <c r="I203" s="75"/>
      <c r="J203" s="75"/>
      <c r="K203" s="75">
        <v>1</v>
      </c>
      <c r="L203" s="75">
        <v>1</v>
      </c>
      <c r="M203" s="75"/>
      <c r="N203" s="75"/>
      <c r="O203" s="75">
        <v>1</v>
      </c>
      <c r="P203" s="75"/>
      <c r="Q203" s="75"/>
      <c r="R203" s="75"/>
      <c r="S203" s="75"/>
      <c r="T203" s="75"/>
    </row>
    <row r="204" spans="1:20" x14ac:dyDescent="0.3">
      <c r="A204" s="80" t="s">
        <v>29</v>
      </c>
      <c r="B204" s="113">
        <f>SUM(D204:T204)</f>
        <v>7</v>
      </c>
      <c r="C204" s="25">
        <f>B204+4</f>
        <v>11</v>
      </c>
      <c r="D204" s="75"/>
      <c r="E204" s="75"/>
      <c r="F204" s="75"/>
      <c r="G204" s="54"/>
      <c r="H204" s="75">
        <v>1</v>
      </c>
      <c r="I204" s="75">
        <v>1</v>
      </c>
      <c r="J204" s="75">
        <v>1</v>
      </c>
      <c r="K204" s="75"/>
      <c r="L204" s="75"/>
      <c r="M204" s="75"/>
      <c r="N204" s="75">
        <v>1</v>
      </c>
      <c r="O204" s="75"/>
      <c r="P204" s="75">
        <v>1</v>
      </c>
      <c r="Q204" s="75">
        <v>1</v>
      </c>
      <c r="R204" s="75">
        <v>1</v>
      </c>
      <c r="S204" s="75"/>
      <c r="T204" s="75"/>
    </row>
    <row r="205" spans="1:20" x14ac:dyDescent="0.3">
      <c r="A205" s="80" t="s">
        <v>30</v>
      </c>
      <c r="B205" s="113">
        <f>B203+B204</f>
        <v>10</v>
      </c>
      <c r="C205" s="25">
        <f>C203+C204</f>
        <v>39</v>
      </c>
      <c r="D205" s="75"/>
      <c r="E205" s="75"/>
      <c r="F205" s="75"/>
      <c r="G205" s="54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</row>
    <row r="206" spans="1:20" x14ac:dyDescent="0.3">
      <c r="A206" s="80" t="s">
        <v>31</v>
      </c>
      <c r="B206" s="113">
        <f>SUM(D206:T206)</f>
        <v>2</v>
      </c>
      <c r="C206" s="25">
        <f>B206+14</f>
        <v>16</v>
      </c>
      <c r="D206" s="75"/>
      <c r="E206" s="75"/>
      <c r="F206" s="75"/>
      <c r="G206" s="54"/>
      <c r="H206" s="75">
        <v>1</v>
      </c>
      <c r="I206" s="75"/>
      <c r="J206" s="75"/>
      <c r="K206" s="75"/>
      <c r="L206" s="75"/>
      <c r="M206" s="75"/>
      <c r="N206" s="75">
        <v>1</v>
      </c>
      <c r="O206" s="75"/>
      <c r="P206" s="75"/>
      <c r="Q206" s="75"/>
      <c r="R206" s="75"/>
      <c r="S206" s="75"/>
      <c r="T206" s="75"/>
    </row>
    <row r="207" spans="1:20" ht="17" thickBot="1" x14ac:dyDescent="0.35">
      <c r="A207" s="82" t="s">
        <v>32</v>
      </c>
      <c r="B207" s="114">
        <f>SUM(D207:T207)</f>
        <v>10</v>
      </c>
      <c r="C207" s="26">
        <f>B207+72</f>
        <v>82</v>
      </c>
      <c r="D207" s="78"/>
      <c r="E207" s="78"/>
      <c r="F207" s="78"/>
      <c r="G207" s="79"/>
      <c r="H207" s="78">
        <v>5</v>
      </c>
      <c r="I207" s="78"/>
      <c r="J207" s="78"/>
      <c r="K207" s="78"/>
      <c r="L207" s="78"/>
      <c r="M207" s="78"/>
      <c r="N207" s="78">
        <v>5</v>
      </c>
      <c r="O207" s="78"/>
      <c r="P207" s="78"/>
      <c r="Q207" s="78"/>
      <c r="R207" s="78"/>
      <c r="S207" s="78"/>
      <c r="T207" s="78"/>
    </row>
    <row r="208" spans="1:20" ht="21.1" x14ac:dyDescent="0.35">
      <c r="A208" s="48" t="s">
        <v>231</v>
      </c>
      <c r="B208" s="113"/>
      <c r="C208" s="27"/>
      <c r="D208" s="75" t="s">
        <v>545</v>
      </c>
      <c r="E208" s="75"/>
      <c r="F208" s="75" t="s">
        <v>551</v>
      </c>
      <c r="G208" s="54"/>
      <c r="H208" s="75"/>
      <c r="I208" s="75"/>
      <c r="J208" s="75" t="s">
        <v>551</v>
      </c>
      <c r="K208" s="75"/>
      <c r="L208" s="75"/>
      <c r="M208" s="75" t="s">
        <v>551</v>
      </c>
      <c r="N208" s="75"/>
      <c r="O208" s="83" t="s">
        <v>545</v>
      </c>
      <c r="P208" s="83"/>
      <c r="Q208" s="83"/>
      <c r="R208" s="83" t="s">
        <v>551</v>
      </c>
      <c r="S208" s="83"/>
      <c r="T208" s="83" t="s">
        <v>545</v>
      </c>
    </row>
    <row r="209" spans="1:20" x14ac:dyDescent="0.3">
      <c r="A209" s="80" t="s">
        <v>28</v>
      </c>
      <c r="B209" s="113">
        <f>SUM(D209:T209)+9</f>
        <v>12</v>
      </c>
      <c r="C209" s="25">
        <f>B209</f>
        <v>12</v>
      </c>
      <c r="D209" s="75">
        <v>1</v>
      </c>
      <c r="E209" s="75"/>
      <c r="F209" s="75"/>
      <c r="G209" s="54"/>
      <c r="H209" s="75"/>
      <c r="I209" s="75"/>
      <c r="J209" s="75"/>
      <c r="K209" s="75"/>
      <c r="L209" s="75"/>
      <c r="M209" s="75"/>
      <c r="N209" s="75"/>
      <c r="O209" s="75">
        <v>1</v>
      </c>
      <c r="P209" s="75"/>
      <c r="Q209" s="75"/>
      <c r="R209" s="75"/>
      <c r="S209" s="75"/>
      <c r="T209" s="75">
        <v>1</v>
      </c>
    </row>
    <row r="210" spans="1:20" x14ac:dyDescent="0.3">
      <c r="A210" s="80" t="s">
        <v>29</v>
      </c>
      <c r="B210" s="113">
        <f>SUM(D210:T210)+7</f>
        <v>11</v>
      </c>
      <c r="C210" s="25">
        <f t="shared" ref="C210:C213" si="25">B210</f>
        <v>11</v>
      </c>
      <c r="D210" s="75"/>
      <c r="E210" s="75"/>
      <c r="F210" s="75">
        <v>1</v>
      </c>
      <c r="G210" s="54"/>
      <c r="H210" s="75"/>
      <c r="I210" s="75"/>
      <c r="J210" s="75">
        <v>1</v>
      </c>
      <c r="K210" s="75"/>
      <c r="L210" s="75"/>
      <c r="M210" s="75">
        <v>1</v>
      </c>
      <c r="N210" s="75"/>
      <c r="O210" s="75"/>
      <c r="P210" s="75"/>
      <c r="Q210" s="75"/>
      <c r="R210" s="75">
        <v>1</v>
      </c>
      <c r="S210" s="75"/>
      <c r="T210" s="75"/>
    </row>
    <row r="211" spans="1:20" x14ac:dyDescent="0.3">
      <c r="A211" s="80" t="s">
        <v>30</v>
      </c>
      <c r="B211" s="113">
        <f>B209+B210</f>
        <v>23</v>
      </c>
      <c r="C211" s="25">
        <f t="shared" si="25"/>
        <v>23</v>
      </c>
      <c r="D211" s="75"/>
      <c r="E211" s="75"/>
      <c r="F211" s="75"/>
      <c r="G211" s="54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</row>
    <row r="212" spans="1:20" x14ac:dyDescent="0.3">
      <c r="A212" s="80" t="s">
        <v>31</v>
      </c>
      <c r="B212" s="113">
        <f>SUM(D212:T212)+2</f>
        <v>2</v>
      </c>
      <c r="C212" s="25">
        <f t="shared" si="25"/>
        <v>2</v>
      </c>
      <c r="D212" s="75"/>
      <c r="E212" s="75"/>
      <c r="F212" s="75"/>
      <c r="G212" s="54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</row>
    <row r="213" spans="1:20" ht="17" thickBot="1" x14ac:dyDescent="0.35">
      <c r="A213" s="82" t="s">
        <v>32</v>
      </c>
      <c r="B213" s="114">
        <f>SUM(D213:T213)+10</f>
        <v>10</v>
      </c>
      <c r="C213" s="26">
        <f t="shared" si="25"/>
        <v>10</v>
      </c>
      <c r="D213" s="78"/>
      <c r="E213" s="78"/>
      <c r="F213" s="78"/>
      <c r="G213" s="79"/>
      <c r="H213" s="78"/>
      <c r="I213" s="78"/>
      <c r="J213" s="78"/>
      <c r="K213" s="78"/>
      <c r="L213" s="78"/>
      <c r="M213" s="78"/>
      <c r="N213" s="78"/>
      <c r="O213" s="42"/>
      <c r="P213" s="78"/>
      <c r="Q213" s="78"/>
      <c r="R213" s="78"/>
      <c r="S213" s="78"/>
      <c r="T213" s="78"/>
    </row>
    <row r="214" spans="1:20" ht="21.1" x14ac:dyDescent="0.35">
      <c r="A214" s="48" t="s">
        <v>232</v>
      </c>
      <c r="B214" s="113"/>
      <c r="C214" s="27"/>
      <c r="D214" s="99" t="s">
        <v>590</v>
      </c>
      <c r="E214" s="75" t="s">
        <v>604</v>
      </c>
      <c r="F214" s="75"/>
      <c r="G214" s="54"/>
      <c r="H214" s="75"/>
      <c r="I214" s="75">
        <v>5</v>
      </c>
      <c r="J214" s="75">
        <v>5</v>
      </c>
      <c r="K214" s="75"/>
      <c r="L214" s="75" t="s">
        <v>604</v>
      </c>
      <c r="M214" s="75" t="s">
        <v>604</v>
      </c>
      <c r="N214" s="75" t="s">
        <v>604</v>
      </c>
      <c r="O214" s="83"/>
      <c r="P214" s="83" t="s">
        <v>604</v>
      </c>
      <c r="Q214" s="83" t="s">
        <v>551</v>
      </c>
      <c r="R214" s="83" t="s">
        <v>552</v>
      </c>
      <c r="S214" s="83">
        <v>6</v>
      </c>
      <c r="T214" s="83"/>
    </row>
    <row r="215" spans="1:20" x14ac:dyDescent="0.3">
      <c r="A215" s="80" t="s">
        <v>28</v>
      </c>
      <c r="B215" s="113">
        <f>SUM(D215:T215)+65</f>
        <v>75</v>
      </c>
      <c r="C215" s="25">
        <f>B215+6</f>
        <v>81</v>
      </c>
      <c r="D215" s="75">
        <v>1</v>
      </c>
      <c r="E215" s="75">
        <v>1</v>
      </c>
      <c r="F215" s="75"/>
      <c r="G215" s="54"/>
      <c r="H215" s="75"/>
      <c r="I215" s="75">
        <v>1</v>
      </c>
      <c r="J215" s="75">
        <v>1</v>
      </c>
      <c r="K215" s="75"/>
      <c r="L215" s="75">
        <v>1</v>
      </c>
      <c r="M215" s="75">
        <v>1</v>
      </c>
      <c r="N215" s="75">
        <v>1</v>
      </c>
      <c r="O215" s="75"/>
      <c r="P215" s="75">
        <v>1</v>
      </c>
      <c r="Q215" s="75"/>
      <c r="R215" s="75">
        <v>1</v>
      </c>
      <c r="S215" s="75">
        <v>1</v>
      </c>
      <c r="T215" s="75"/>
    </row>
    <row r="216" spans="1:20" x14ac:dyDescent="0.3">
      <c r="A216" s="80" t="s">
        <v>29</v>
      </c>
      <c r="B216" s="113">
        <f>SUM(D216:T216)+4</f>
        <v>5</v>
      </c>
      <c r="C216" s="25">
        <f>B216</f>
        <v>5</v>
      </c>
      <c r="D216" s="75"/>
      <c r="E216" s="75"/>
      <c r="F216" s="75"/>
      <c r="G216" s="54"/>
      <c r="H216" s="75"/>
      <c r="I216" s="75"/>
      <c r="J216" s="75"/>
      <c r="K216" s="75"/>
      <c r="L216" s="75"/>
      <c r="M216" s="75"/>
      <c r="N216" s="75"/>
      <c r="O216" s="75"/>
      <c r="P216" s="75"/>
      <c r="Q216" s="75">
        <v>1</v>
      </c>
      <c r="R216" s="75"/>
      <c r="S216" s="75"/>
      <c r="T216" s="75"/>
    </row>
    <row r="217" spans="1:20" x14ac:dyDescent="0.3">
      <c r="A217" s="80" t="s">
        <v>30</v>
      </c>
      <c r="B217" s="113">
        <f>B215+B216</f>
        <v>80</v>
      </c>
      <c r="C217" s="25">
        <f>C215+C216</f>
        <v>86</v>
      </c>
      <c r="D217" s="75"/>
      <c r="E217" s="75"/>
      <c r="F217" s="75"/>
      <c r="G217" s="54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</row>
    <row r="218" spans="1:20" x14ac:dyDescent="0.3">
      <c r="A218" s="80" t="s">
        <v>31</v>
      </c>
      <c r="B218" s="113">
        <f>SUM(D218:T218)+15</f>
        <v>15</v>
      </c>
      <c r="C218" s="25">
        <f>B218</f>
        <v>15</v>
      </c>
      <c r="D218" s="75"/>
      <c r="E218" s="75"/>
      <c r="F218" s="75"/>
      <c r="G218" s="54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</row>
    <row r="219" spans="1:20" ht="17" thickBot="1" x14ac:dyDescent="0.35">
      <c r="A219" s="82" t="s">
        <v>32</v>
      </c>
      <c r="B219" s="114">
        <f>SUM(D219:T219)+75</f>
        <v>75</v>
      </c>
      <c r="C219" s="26">
        <f>B219</f>
        <v>75</v>
      </c>
      <c r="D219" s="78"/>
      <c r="E219" s="78"/>
      <c r="F219" s="78"/>
      <c r="G219" s="79"/>
      <c r="H219" s="78"/>
      <c r="I219" s="78"/>
      <c r="J219" s="78"/>
      <c r="K219" s="78"/>
      <c r="L219" s="78"/>
      <c r="M219" s="78"/>
      <c r="N219" s="78"/>
      <c r="O219" s="75"/>
      <c r="P219" s="75"/>
      <c r="Q219" s="75"/>
      <c r="R219" s="75"/>
      <c r="S219" s="75"/>
      <c r="T219" s="75"/>
    </row>
    <row r="220" spans="1:20" ht="21.1" x14ac:dyDescent="0.35">
      <c r="A220" s="48" t="s">
        <v>466</v>
      </c>
      <c r="B220" s="113"/>
      <c r="C220" s="27"/>
      <c r="D220" s="75"/>
      <c r="E220" s="75"/>
      <c r="F220" s="75"/>
      <c r="G220" s="54"/>
      <c r="H220" s="75" t="s">
        <v>556</v>
      </c>
      <c r="I220" s="75" t="s">
        <v>551</v>
      </c>
      <c r="J220" s="75" t="s">
        <v>545</v>
      </c>
      <c r="K220" s="75"/>
      <c r="L220" s="75"/>
      <c r="M220" s="75"/>
      <c r="N220" s="75"/>
      <c r="O220" s="83" t="s">
        <v>551</v>
      </c>
      <c r="P220" s="83"/>
      <c r="Q220" s="83"/>
      <c r="R220" s="83"/>
      <c r="S220" s="83"/>
      <c r="T220" s="83"/>
    </row>
    <row r="221" spans="1:20" x14ac:dyDescent="0.3">
      <c r="A221" s="80" t="s">
        <v>28</v>
      </c>
      <c r="B221" s="113">
        <f>SUM(D221:T221)</f>
        <v>1</v>
      </c>
      <c r="C221" s="25">
        <f>B221</f>
        <v>1</v>
      </c>
      <c r="D221" s="75"/>
      <c r="E221" s="75"/>
      <c r="F221" s="75"/>
      <c r="G221" s="54"/>
      <c r="H221" s="75"/>
      <c r="I221" s="75"/>
      <c r="J221" s="75">
        <v>1</v>
      </c>
      <c r="K221" s="75"/>
      <c r="L221" s="75"/>
      <c r="M221" s="75"/>
      <c r="N221" s="75"/>
      <c r="O221" s="75"/>
      <c r="P221" s="75"/>
      <c r="Q221" s="75"/>
      <c r="R221" s="75"/>
      <c r="S221" s="75"/>
      <c r="T221" s="75"/>
    </row>
    <row r="222" spans="1:20" x14ac:dyDescent="0.3">
      <c r="A222" s="80" t="s">
        <v>29</v>
      </c>
      <c r="B222" s="113">
        <f>SUM(D222:T222)</f>
        <v>3</v>
      </c>
      <c r="C222" s="25">
        <f t="shared" ref="C222:C225" si="26">B222</f>
        <v>3</v>
      </c>
      <c r="D222" s="75"/>
      <c r="E222" s="75"/>
      <c r="F222" s="75"/>
      <c r="G222" s="54"/>
      <c r="H222" s="75">
        <v>1</v>
      </c>
      <c r="I222" s="75">
        <v>1</v>
      </c>
      <c r="J222" s="75"/>
      <c r="K222" s="75"/>
      <c r="L222" s="75"/>
      <c r="M222" s="75"/>
      <c r="N222" s="75"/>
      <c r="O222" s="75">
        <v>1</v>
      </c>
      <c r="P222" s="75"/>
      <c r="Q222" s="75"/>
      <c r="R222" s="75"/>
      <c r="S222" s="75"/>
      <c r="T222" s="75"/>
    </row>
    <row r="223" spans="1:20" x14ac:dyDescent="0.3">
      <c r="A223" s="80" t="s">
        <v>30</v>
      </c>
      <c r="B223" s="113">
        <f>B221+B222</f>
        <v>4</v>
      </c>
      <c r="C223" s="25">
        <f t="shared" si="26"/>
        <v>4</v>
      </c>
      <c r="D223" s="75"/>
      <c r="E223" s="75"/>
      <c r="F223" s="75"/>
      <c r="G223" s="54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</row>
    <row r="224" spans="1:20" x14ac:dyDescent="0.3">
      <c r="A224" s="80" t="s">
        <v>31</v>
      </c>
      <c r="B224" s="113">
        <f>SUM(D224:T224)</f>
        <v>0</v>
      </c>
      <c r="C224" s="25">
        <f t="shared" si="26"/>
        <v>0</v>
      </c>
      <c r="D224" s="75"/>
      <c r="E224" s="75"/>
      <c r="F224" s="75"/>
      <c r="G224" s="54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</row>
    <row r="225" spans="1:20" ht="17" thickBot="1" x14ac:dyDescent="0.35">
      <c r="A225" s="82" t="s">
        <v>32</v>
      </c>
      <c r="B225" s="114">
        <f>SUM(D225:T225)</f>
        <v>0</v>
      </c>
      <c r="C225" s="26">
        <f t="shared" si="26"/>
        <v>0</v>
      </c>
      <c r="D225" s="78"/>
      <c r="E225" s="78"/>
      <c r="F225" s="78"/>
      <c r="G225" s="79"/>
      <c r="H225" s="78"/>
      <c r="I225" s="78"/>
      <c r="J225" s="78"/>
      <c r="K225" s="78"/>
      <c r="L225" s="78"/>
      <c r="M225" s="78"/>
      <c r="N225" s="78"/>
      <c r="O225" s="75"/>
      <c r="P225" s="75"/>
      <c r="Q225" s="75"/>
      <c r="R225" s="75"/>
      <c r="S225" s="75"/>
      <c r="T225" s="75"/>
    </row>
    <row r="226" spans="1:20" ht="21.1" x14ac:dyDescent="0.35">
      <c r="A226" s="48" t="s">
        <v>234</v>
      </c>
      <c r="B226" s="113"/>
      <c r="C226" s="27"/>
      <c r="D226" s="75" t="s">
        <v>551</v>
      </c>
      <c r="E226" s="75" t="s">
        <v>551</v>
      </c>
      <c r="F226" s="75">
        <v>5</v>
      </c>
      <c r="G226" s="54"/>
      <c r="H226" s="75" t="s">
        <v>691</v>
      </c>
      <c r="I226" s="75"/>
      <c r="J226" s="75"/>
      <c r="K226" s="75">
        <v>5</v>
      </c>
      <c r="L226" s="75" t="s">
        <v>551</v>
      </c>
      <c r="M226" s="75" t="s">
        <v>551</v>
      </c>
      <c r="N226" s="75"/>
      <c r="O226" s="83">
        <v>5</v>
      </c>
      <c r="P226" s="83" t="s">
        <v>551</v>
      </c>
      <c r="Q226" s="83" t="s">
        <v>604</v>
      </c>
      <c r="R226" s="83"/>
      <c r="S226" s="83" t="s">
        <v>551</v>
      </c>
      <c r="T226" s="83" t="s">
        <v>604</v>
      </c>
    </row>
    <row r="227" spans="1:20" x14ac:dyDescent="0.3">
      <c r="A227" s="80" t="s">
        <v>28</v>
      </c>
      <c r="B227" s="113">
        <f>SUM(D227:T227)+20</f>
        <v>26</v>
      </c>
      <c r="C227" s="25">
        <f>B227</f>
        <v>26</v>
      </c>
      <c r="D227" s="75"/>
      <c r="E227" s="75"/>
      <c r="F227" s="75">
        <v>1</v>
      </c>
      <c r="G227" s="54"/>
      <c r="H227" s="75">
        <v>1</v>
      </c>
      <c r="I227" s="75"/>
      <c r="J227" s="75"/>
      <c r="K227" s="75">
        <v>1</v>
      </c>
      <c r="L227" s="75"/>
      <c r="M227" s="75"/>
      <c r="N227" s="75"/>
      <c r="O227" s="75">
        <v>1</v>
      </c>
      <c r="P227" s="75"/>
      <c r="Q227" s="75">
        <v>1</v>
      </c>
      <c r="R227" s="75"/>
      <c r="S227" s="75"/>
      <c r="T227" s="75">
        <v>1</v>
      </c>
    </row>
    <row r="228" spans="1:20" x14ac:dyDescent="0.3">
      <c r="A228" s="80" t="s">
        <v>29</v>
      </c>
      <c r="B228" s="113">
        <f>SUM(D228:T228)+26</f>
        <v>32</v>
      </c>
      <c r="C228" s="25">
        <f t="shared" ref="C228:C231" si="27">B228</f>
        <v>32</v>
      </c>
      <c r="D228" s="75">
        <v>1</v>
      </c>
      <c r="E228" s="75">
        <v>1</v>
      </c>
      <c r="F228" s="75"/>
      <c r="G228" s="54"/>
      <c r="H228" s="75"/>
      <c r="I228" s="75"/>
      <c r="J228" s="75"/>
      <c r="K228" s="75"/>
      <c r="L228" s="75">
        <v>1</v>
      </c>
      <c r="M228" s="75">
        <v>1</v>
      </c>
      <c r="N228" s="75"/>
      <c r="O228" s="75"/>
      <c r="P228" s="75">
        <v>1</v>
      </c>
      <c r="Q228" s="75"/>
      <c r="R228" s="75"/>
      <c r="S228" s="75">
        <v>1</v>
      </c>
      <c r="T228" s="75"/>
    </row>
    <row r="229" spans="1:20" x14ac:dyDescent="0.3">
      <c r="A229" s="80" t="s">
        <v>30</v>
      </c>
      <c r="B229" s="113">
        <f>B227+B228</f>
        <v>58</v>
      </c>
      <c r="C229" s="25">
        <f t="shared" si="27"/>
        <v>58</v>
      </c>
      <c r="D229" s="75"/>
      <c r="E229" s="75"/>
      <c r="F229" s="75"/>
      <c r="G229" s="54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</row>
    <row r="230" spans="1:20" x14ac:dyDescent="0.3">
      <c r="A230" s="80" t="s">
        <v>31</v>
      </c>
      <c r="B230" s="113">
        <f>SUM(D230:T230)+1</f>
        <v>1</v>
      </c>
      <c r="C230" s="25">
        <f t="shared" si="27"/>
        <v>1</v>
      </c>
      <c r="D230" s="75"/>
      <c r="E230" s="75"/>
      <c r="F230" s="75"/>
      <c r="G230" s="54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</row>
    <row r="231" spans="1:20" ht="17" thickBot="1" x14ac:dyDescent="0.35">
      <c r="A231" s="82" t="s">
        <v>32</v>
      </c>
      <c r="B231" s="114">
        <f>SUM(D231:T231)+5</f>
        <v>5</v>
      </c>
      <c r="C231" s="26">
        <f t="shared" si="27"/>
        <v>5</v>
      </c>
      <c r="D231" s="78"/>
      <c r="E231" s="78"/>
      <c r="F231" s="78"/>
      <c r="G231" s="79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</row>
    <row r="232" spans="1:20" ht="21.1" x14ac:dyDescent="0.35">
      <c r="A232" s="48" t="s">
        <v>313</v>
      </c>
      <c r="B232" s="113"/>
      <c r="C232" s="27"/>
      <c r="D232" s="75"/>
      <c r="E232" s="75" t="s">
        <v>556</v>
      </c>
      <c r="F232" s="75" t="s">
        <v>592</v>
      </c>
      <c r="G232" s="54"/>
      <c r="H232" s="75" t="s">
        <v>625</v>
      </c>
      <c r="I232" s="75" t="s">
        <v>592</v>
      </c>
      <c r="J232" s="75"/>
      <c r="K232" s="75" t="s">
        <v>551</v>
      </c>
      <c r="L232" s="75" t="s">
        <v>551</v>
      </c>
      <c r="M232" s="75" t="s">
        <v>625</v>
      </c>
      <c r="N232" s="75" t="s">
        <v>551</v>
      </c>
      <c r="O232" s="83"/>
      <c r="P232" s="83">
        <v>8</v>
      </c>
      <c r="Q232" s="83" t="s">
        <v>625</v>
      </c>
      <c r="R232" s="83"/>
      <c r="S232" s="83" t="s">
        <v>551</v>
      </c>
      <c r="T232" s="83"/>
    </row>
    <row r="233" spans="1:20" x14ac:dyDescent="0.3">
      <c r="A233" s="80" t="s">
        <v>28</v>
      </c>
      <c r="B233" s="113">
        <f>SUM(D233:T233)</f>
        <v>6</v>
      </c>
      <c r="C233" s="25">
        <f>B233+22</f>
        <v>28</v>
      </c>
      <c r="D233" s="75"/>
      <c r="E233" s="75"/>
      <c r="F233" s="75">
        <v>1</v>
      </c>
      <c r="G233" s="54"/>
      <c r="H233" s="75">
        <v>1</v>
      </c>
      <c r="I233" s="75">
        <v>1</v>
      </c>
      <c r="J233" s="75"/>
      <c r="K233" s="75"/>
      <c r="L233" s="75"/>
      <c r="M233" s="75">
        <v>1</v>
      </c>
      <c r="N233" s="75"/>
      <c r="O233" s="75"/>
      <c r="P233" s="75">
        <v>1</v>
      </c>
      <c r="Q233" s="75">
        <v>1</v>
      </c>
      <c r="R233" s="75"/>
      <c r="S233" s="75"/>
      <c r="T233" s="75"/>
    </row>
    <row r="234" spans="1:20" x14ac:dyDescent="0.3">
      <c r="A234" s="80" t="s">
        <v>29</v>
      </c>
      <c r="B234" s="113">
        <f>SUM(D234:T234)</f>
        <v>5</v>
      </c>
      <c r="C234" s="25">
        <f>B234+3</f>
        <v>8</v>
      </c>
      <c r="D234" s="75"/>
      <c r="E234" s="75">
        <v>1</v>
      </c>
      <c r="F234" s="75"/>
      <c r="G234" s="54"/>
      <c r="H234" s="75"/>
      <c r="I234" s="75"/>
      <c r="J234" s="75"/>
      <c r="K234" s="75">
        <v>1</v>
      </c>
      <c r="L234" s="75">
        <v>1</v>
      </c>
      <c r="M234" s="75"/>
      <c r="N234" s="75">
        <v>1</v>
      </c>
      <c r="O234" s="75"/>
      <c r="P234" s="75"/>
      <c r="Q234" s="75"/>
      <c r="R234" s="75"/>
      <c r="S234" s="75">
        <v>1</v>
      </c>
      <c r="T234" s="75"/>
    </row>
    <row r="235" spans="1:20" x14ac:dyDescent="0.3">
      <c r="A235" s="80" t="s">
        <v>30</v>
      </c>
      <c r="B235" s="113">
        <f>B233+B234</f>
        <v>11</v>
      </c>
      <c r="C235" s="25">
        <f>C233+C234</f>
        <v>36</v>
      </c>
      <c r="D235" s="75"/>
      <c r="E235" s="75"/>
      <c r="F235" s="75"/>
      <c r="G235" s="54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</row>
    <row r="236" spans="1:20" x14ac:dyDescent="0.3">
      <c r="A236" s="80" t="s">
        <v>31</v>
      </c>
      <c r="B236" s="113">
        <f>SUM(D236:T236)</f>
        <v>0</v>
      </c>
      <c r="C236" s="25">
        <f>B236+5</f>
        <v>5</v>
      </c>
      <c r="D236" s="75"/>
      <c r="E236" s="75"/>
      <c r="F236" s="75"/>
      <c r="G236" s="54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</row>
    <row r="237" spans="1:20" ht="17" thickBot="1" x14ac:dyDescent="0.35">
      <c r="A237" s="82" t="s">
        <v>32</v>
      </c>
      <c r="B237" s="114">
        <f>SUM(D237:T237)</f>
        <v>0</v>
      </c>
      <c r="C237" s="26">
        <f>B237+27</f>
        <v>27</v>
      </c>
      <c r="D237" s="78"/>
      <c r="E237" s="78"/>
      <c r="F237" s="78"/>
      <c r="G237" s="79"/>
      <c r="H237" s="78"/>
      <c r="I237" s="78"/>
      <c r="J237" s="78"/>
      <c r="K237" s="78"/>
      <c r="L237" s="78"/>
      <c r="M237" s="78"/>
      <c r="N237" s="78"/>
      <c r="O237" s="75"/>
      <c r="P237" s="75"/>
      <c r="Q237" s="75"/>
      <c r="R237" s="75"/>
      <c r="S237" s="75"/>
      <c r="T237" s="75"/>
    </row>
    <row r="238" spans="1:20" ht="21.1" x14ac:dyDescent="0.35">
      <c r="A238" s="48" t="s">
        <v>467</v>
      </c>
      <c r="B238" s="113"/>
      <c r="C238" s="27"/>
      <c r="D238" s="75"/>
      <c r="E238" s="75"/>
      <c r="F238" s="75"/>
      <c r="G238" s="54"/>
      <c r="H238" s="75"/>
      <c r="I238" s="75"/>
      <c r="J238" s="75" t="s">
        <v>556</v>
      </c>
      <c r="K238" s="75"/>
      <c r="L238" s="75"/>
      <c r="M238" s="75"/>
      <c r="N238" s="75"/>
      <c r="O238" s="83">
        <v>7</v>
      </c>
      <c r="P238" s="83"/>
      <c r="Q238" s="83"/>
      <c r="R238" s="83"/>
      <c r="S238" s="83"/>
      <c r="T238" s="83" t="s">
        <v>551</v>
      </c>
    </row>
    <row r="239" spans="1:20" x14ac:dyDescent="0.3">
      <c r="A239" s="80" t="s">
        <v>28</v>
      </c>
      <c r="B239" s="113">
        <f>SUM(D239:T239)</f>
        <v>1</v>
      </c>
      <c r="C239" s="25">
        <f>B239</f>
        <v>1</v>
      </c>
      <c r="D239" s="75"/>
      <c r="E239" s="75"/>
      <c r="F239" s="75"/>
      <c r="G239" s="54"/>
      <c r="H239" s="75"/>
      <c r="I239" s="75"/>
      <c r="J239" s="75"/>
      <c r="K239" s="75"/>
      <c r="L239" s="75"/>
      <c r="M239" s="75"/>
      <c r="N239" s="75"/>
      <c r="O239" s="75">
        <v>1</v>
      </c>
      <c r="P239" s="75"/>
      <c r="Q239" s="75"/>
      <c r="R239" s="75"/>
      <c r="S239" s="75"/>
      <c r="T239" s="75"/>
    </row>
    <row r="240" spans="1:20" x14ac:dyDescent="0.3">
      <c r="A240" s="80" t="s">
        <v>29</v>
      </c>
      <c r="B240" s="113">
        <f>SUM(D240:T240)</f>
        <v>2</v>
      </c>
      <c r="C240" s="25">
        <f t="shared" ref="C240:C243" si="28">B240</f>
        <v>2</v>
      </c>
      <c r="D240" s="75"/>
      <c r="E240" s="75"/>
      <c r="F240" s="75"/>
      <c r="G240" s="54"/>
      <c r="H240" s="75"/>
      <c r="I240" s="75"/>
      <c r="J240" s="75">
        <v>1</v>
      </c>
      <c r="K240" s="75"/>
      <c r="L240" s="75"/>
      <c r="M240" s="75"/>
      <c r="N240" s="75"/>
      <c r="O240" s="75"/>
      <c r="P240" s="75"/>
      <c r="Q240" s="75"/>
      <c r="R240" s="75"/>
      <c r="S240" s="75"/>
      <c r="T240" s="75">
        <v>1</v>
      </c>
    </row>
    <row r="241" spans="1:20" x14ac:dyDescent="0.3">
      <c r="A241" s="80" t="s">
        <v>30</v>
      </c>
      <c r="B241" s="113">
        <f>B239+B240</f>
        <v>3</v>
      </c>
      <c r="C241" s="25">
        <f t="shared" si="28"/>
        <v>3</v>
      </c>
      <c r="D241" s="75"/>
      <c r="E241" s="75"/>
      <c r="F241" s="75"/>
      <c r="G241" s="54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</row>
    <row r="242" spans="1:20" x14ac:dyDescent="0.3">
      <c r="A242" s="80" t="s">
        <v>31</v>
      </c>
      <c r="B242" s="113">
        <f>SUM(D242:T242)</f>
        <v>0</v>
      </c>
      <c r="C242" s="25">
        <f t="shared" si="28"/>
        <v>0</v>
      </c>
      <c r="D242" s="75"/>
      <c r="E242" s="75"/>
      <c r="F242" s="75"/>
      <c r="G242" s="54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</row>
    <row r="243" spans="1:20" ht="17" thickBot="1" x14ac:dyDescent="0.35">
      <c r="A243" s="82" t="s">
        <v>32</v>
      </c>
      <c r="B243" s="114">
        <f>SUM(D243:T243)</f>
        <v>0</v>
      </c>
      <c r="C243" s="26">
        <f t="shared" si="28"/>
        <v>0</v>
      </c>
      <c r="D243" s="78"/>
      <c r="E243" s="78"/>
      <c r="F243" s="78"/>
      <c r="G243" s="79"/>
      <c r="H243" s="78"/>
      <c r="I243" s="78"/>
      <c r="J243" s="78"/>
      <c r="K243" s="78"/>
      <c r="L243" s="78"/>
      <c r="M243" s="78"/>
      <c r="N243" s="78"/>
      <c r="O243" s="75"/>
      <c r="P243" s="75"/>
      <c r="Q243" s="75"/>
      <c r="R243" s="75"/>
      <c r="S243" s="75"/>
      <c r="T243" s="75"/>
    </row>
    <row r="244" spans="1:20" ht="21.1" x14ac:dyDescent="0.35">
      <c r="A244" s="48" t="s">
        <v>591</v>
      </c>
      <c r="B244" s="113"/>
      <c r="C244" s="27"/>
      <c r="D244" s="75" t="s">
        <v>573</v>
      </c>
      <c r="E244" s="75">
        <v>7</v>
      </c>
      <c r="F244" s="75" t="s">
        <v>552</v>
      </c>
      <c r="G244" s="54"/>
      <c r="H244" s="75"/>
      <c r="I244" s="75"/>
      <c r="J244" s="75"/>
      <c r="K244" s="75"/>
      <c r="L244" s="75"/>
      <c r="M244" s="75"/>
      <c r="N244" s="75" t="s">
        <v>551</v>
      </c>
      <c r="O244" s="83" t="s">
        <v>551</v>
      </c>
      <c r="P244" s="83"/>
      <c r="Q244" s="83"/>
      <c r="R244" s="83"/>
      <c r="S244" s="83"/>
      <c r="T244" s="83"/>
    </row>
    <row r="245" spans="1:20" x14ac:dyDescent="0.3">
      <c r="A245" s="80" t="s">
        <v>28</v>
      </c>
      <c r="B245" s="113">
        <f>SUM(D245:T245)</f>
        <v>3</v>
      </c>
      <c r="C245" s="25">
        <f>B245</f>
        <v>3</v>
      </c>
      <c r="D245" s="75">
        <v>1</v>
      </c>
      <c r="E245" s="75">
        <v>1</v>
      </c>
      <c r="F245" s="75">
        <v>1</v>
      </c>
      <c r="G245" s="54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</row>
    <row r="246" spans="1:20" x14ac:dyDescent="0.3">
      <c r="A246" s="80" t="s">
        <v>29</v>
      </c>
      <c r="B246" s="113">
        <f>SUM(D246:T246)</f>
        <v>2</v>
      </c>
      <c r="C246" s="25">
        <f t="shared" ref="C246:C249" si="29">B246</f>
        <v>2</v>
      </c>
      <c r="D246" s="75"/>
      <c r="E246" s="75"/>
      <c r="F246" s="75"/>
      <c r="G246" s="54"/>
      <c r="H246" s="75"/>
      <c r="I246" s="75"/>
      <c r="J246" s="75"/>
      <c r="K246" s="75"/>
      <c r="L246" s="75"/>
      <c r="M246" s="75"/>
      <c r="N246" s="75">
        <v>1</v>
      </c>
      <c r="O246" s="75">
        <v>1</v>
      </c>
      <c r="P246" s="75"/>
      <c r="Q246" s="75"/>
      <c r="R246" s="75"/>
      <c r="S246" s="75"/>
      <c r="T246" s="75"/>
    </row>
    <row r="247" spans="1:20" x14ac:dyDescent="0.3">
      <c r="A247" s="80" t="s">
        <v>30</v>
      </c>
      <c r="B247" s="113">
        <f>B245+B246</f>
        <v>5</v>
      </c>
      <c r="C247" s="25">
        <f t="shared" si="29"/>
        <v>5</v>
      </c>
      <c r="D247" s="75"/>
      <c r="E247" s="75"/>
      <c r="F247" s="75"/>
      <c r="G247" s="54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</row>
    <row r="248" spans="1:20" x14ac:dyDescent="0.3">
      <c r="A248" s="80" t="s">
        <v>31</v>
      </c>
      <c r="B248" s="113">
        <f>SUM(D248:T248)</f>
        <v>0</v>
      </c>
      <c r="C248" s="25">
        <f t="shared" si="29"/>
        <v>0</v>
      </c>
      <c r="D248" s="75"/>
      <c r="E248" s="75"/>
      <c r="F248" s="75"/>
      <c r="G248" s="54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</row>
    <row r="249" spans="1:20" ht="17" thickBot="1" x14ac:dyDescent="0.35">
      <c r="A249" s="82" t="s">
        <v>32</v>
      </c>
      <c r="B249" s="114">
        <f>SUM(D249:T249)</f>
        <v>0</v>
      </c>
      <c r="C249" s="26">
        <f t="shared" si="29"/>
        <v>0</v>
      </c>
      <c r="D249" s="78"/>
      <c r="E249" s="78"/>
      <c r="F249" s="78"/>
      <c r="G249" s="79"/>
      <c r="H249" s="78"/>
      <c r="I249" s="78"/>
      <c r="J249" s="78"/>
      <c r="K249" s="78"/>
      <c r="L249" s="78"/>
      <c r="M249" s="78"/>
      <c r="N249" s="78"/>
      <c r="O249" s="75"/>
      <c r="P249" s="75"/>
      <c r="Q249" s="75"/>
      <c r="R249" s="75"/>
      <c r="S249" s="75"/>
      <c r="T249" s="75"/>
    </row>
    <row r="250" spans="1:20" ht="21.1" x14ac:dyDescent="0.35">
      <c r="A250" s="48" t="s">
        <v>233</v>
      </c>
      <c r="B250" s="113"/>
      <c r="C250" s="27"/>
      <c r="D250" s="75"/>
      <c r="E250" s="75"/>
      <c r="F250" s="75" t="s">
        <v>564</v>
      </c>
      <c r="G250" s="54"/>
      <c r="H250" s="75">
        <v>4</v>
      </c>
      <c r="I250" s="75" t="s">
        <v>545</v>
      </c>
      <c r="J250" s="75"/>
      <c r="K250" s="75" t="s">
        <v>545</v>
      </c>
      <c r="L250" s="75" t="s">
        <v>545</v>
      </c>
      <c r="M250" s="75"/>
      <c r="N250" s="75" t="s">
        <v>595</v>
      </c>
      <c r="O250" s="83"/>
      <c r="P250" s="83" t="s">
        <v>551</v>
      </c>
      <c r="Q250" s="83" t="s">
        <v>545</v>
      </c>
      <c r="R250" s="83">
        <v>4</v>
      </c>
      <c r="S250" s="83" t="s">
        <v>545</v>
      </c>
      <c r="T250" s="83" t="s">
        <v>551</v>
      </c>
    </row>
    <row r="251" spans="1:20" x14ac:dyDescent="0.3">
      <c r="A251" s="80" t="s">
        <v>28</v>
      </c>
      <c r="B251" s="113">
        <f>SUM(D251:T251)</f>
        <v>8</v>
      </c>
      <c r="C251" s="25">
        <f>B251</f>
        <v>8</v>
      </c>
      <c r="D251" s="75"/>
      <c r="E251" s="75"/>
      <c r="F251" s="75">
        <v>1</v>
      </c>
      <c r="G251" s="54"/>
      <c r="H251" s="75">
        <v>1</v>
      </c>
      <c r="I251" s="75">
        <v>1</v>
      </c>
      <c r="J251" s="75"/>
      <c r="K251" s="75">
        <v>1</v>
      </c>
      <c r="L251" s="75">
        <v>1</v>
      </c>
      <c r="M251" s="75"/>
      <c r="N251" s="75"/>
      <c r="O251" s="75"/>
      <c r="P251" s="75"/>
      <c r="Q251" s="75">
        <v>1</v>
      </c>
      <c r="R251" s="75">
        <v>1</v>
      </c>
      <c r="S251" s="75">
        <v>1</v>
      </c>
      <c r="T251" s="75"/>
    </row>
    <row r="252" spans="1:20" x14ac:dyDescent="0.3">
      <c r="A252" s="80" t="s">
        <v>29</v>
      </c>
      <c r="B252" s="113">
        <f>SUM(D252:T252)</f>
        <v>3</v>
      </c>
      <c r="C252" s="25">
        <f t="shared" ref="C252:C255" si="30">B252</f>
        <v>3</v>
      </c>
      <c r="D252" s="75"/>
      <c r="E252" s="75"/>
      <c r="F252" s="75"/>
      <c r="G252" s="54"/>
      <c r="H252" s="75"/>
      <c r="I252" s="75"/>
      <c r="J252" s="75"/>
      <c r="K252" s="75"/>
      <c r="L252" s="75"/>
      <c r="M252" s="75"/>
      <c r="N252" s="75">
        <v>1</v>
      </c>
      <c r="O252" s="75"/>
      <c r="P252" s="75">
        <v>1</v>
      </c>
      <c r="Q252" s="75"/>
      <c r="R252" s="75"/>
      <c r="S252" s="75"/>
      <c r="T252" s="75">
        <v>1</v>
      </c>
    </row>
    <row r="253" spans="1:20" x14ac:dyDescent="0.3">
      <c r="A253" s="80" t="s">
        <v>30</v>
      </c>
      <c r="B253" s="113">
        <f>B251+B252</f>
        <v>11</v>
      </c>
      <c r="C253" s="25">
        <f t="shared" si="30"/>
        <v>11</v>
      </c>
      <c r="D253" s="75"/>
      <c r="E253" s="75"/>
      <c r="F253" s="75"/>
      <c r="G253" s="54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</row>
    <row r="254" spans="1:20" x14ac:dyDescent="0.3">
      <c r="A254" s="80" t="s">
        <v>31</v>
      </c>
      <c r="B254" s="113">
        <f>SUM(D254:T254)</f>
        <v>1</v>
      </c>
      <c r="C254" s="25">
        <f t="shared" si="30"/>
        <v>1</v>
      </c>
      <c r="D254" s="75"/>
      <c r="E254" s="75"/>
      <c r="F254" s="75"/>
      <c r="G254" s="54"/>
      <c r="H254" s="75"/>
      <c r="I254" s="75"/>
      <c r="J254" s="75"/>
      <c r="K254" s="75">
        <v>1</v>
      </c>
      <c r="L254" s="75"/>
      <c r="M254" s="75"/>
      <c r="N254" s="75"/>
      <c r="O254" s="75"/>
      <c r="P254" s="75"/>
      <c r="Q254" s="75"/>
      <c r="R254" s="75"/>
      <c r="S254" s="75"/>
      <c r="T254" s="75"/>
    </row>
    <row r="255" spans="1:20" ht="17" thickBot="1" x14ac:dyDescent="0.35">
      <c r="A255" s="82" t="s">
        <v>32</v>
      </c>
      <c r="B255" s="114">
        <f>SUM(D255:T255)</f>
        <v>5</v>
      </c>
      <c r="C255" s="26">
        <f t="shared" si="30"/>
        <v>5</v>
      </c>
      <c r="D255" s="78"/>
      <c r="E255" s="78"/>
      <c r="F255" s="78"/>
      <c r="G255" s="79"/>
      <c r="H255" s="78"/>
      <c r="I255" s="78"/>
      <c r="J255" s="78"/>
      <c r="K255" s="78">
        <v>5</v>
      </c>
      <c r="L255" s="78"/>
      <c r="M255" s="78"/>
      <c r="N255" s="78"/>
      <c r="O255" s="75"/>
      <c r="P255" s="75"/>
      <c r="Q255" s="75"/>
      <c r="R255" s="75"/>
      <c r="S255" s="75"/>
      <c r="T255" s="75"/>
    </row>
    <row r="256" spans="1:20" ht="21.1" x14ac:dyDescent="0.35">
      <c r="A256" s="48" t="s">
        <v>468</v>
      </c>
      <c r="B256" s="113"/>
      <c r="C256" s="27"/>
      <c r="D256" s="75" t="s">
        <v>556</v>
      </c>
      <c r="E256" s="75" t="s">
        <v>551</v>
      </c>
      <c r="F256" s="75"/>
      <c r="G256" s="54"/>
      <c r="H256" s="75" t="s">
        <v>551</v>
      </c>
      <c r="I256" s="75">
        <v>6</v>
      </c>
      <c r="J256" s="75">
        <v>7</v>
      </c>
      <c r="K256" s="75" t="s">
        <v>697</v>
      </c>
      <c r="L256" s="75" t="s">
        <v>547</v>
      </c>
      <c r="M256" s="75">
        <v>7</v>
      </c>
      <c r="N256" s="75" t="s">
        <v>547</v>
      </c>
      <c r="O256" s="83"/>
      <c r="P256" s="83" t="s">
        <v>552</v>
      </c>
      <c r="Q256" s="83" t="s">
        <v>551</v>
      </c>
      <c r="R256" s="83" t="s">
        <v>551</v>
      </c>
      <c r="S256" s="83" t="s">
        <v>547</v>
      </c>
      <c r="T256" s="83">
        <v>7</v>
      </c>
    </row>
    <row r="257" spans="1:20" x14ac:dyDescent="0.3">
      <c r="A257" s="80" t="s">
        <v>28</v>
      </c>
      <c r="B257" s="113">
        <f>SUM(D257:T257)</f>
        <v>9</v>
      </c>
      <c r="C257" s="25">
        <f>B257</f>
        <v>9</v>
      </c>
      <c r="D257" s="75"/>
      <c r="E257" s="75"/>
      <c r="F257" s="75"/>
      <c r="G257" s="54"/>
      <c r="H257" s="75"/>
      <c r="I257" s="75">
        <v>1</v>
      </c>
      <c r="J257" s="75">
        <v>1</v>
      </c>
      <c r="K257" s="75">
        <v>1</v>
      </c>
      <c r="L257" s="75">
        <v>1</v>
      </c>
      <c r="M257" s="75">
        <v>1</v>
      </c>
      <c r="N257" s="75">
        <v>1</v>
      </c>
      <c r="O257" s="75"/>
      <c r="P257" s="75">
        <v>1</v>
      </c>
      <c r="Q257" s="75"/>
      <c r="R257" s="75"/>
      <c r="S257" s="75">
        <v>1</v>
      </c>
      <c r="T257" s="75">
        <v>1</v>
      </c>
    </row>
    <row r="258" spans="1:20" x14ac:dyDescent="0.3">
      <c r="A258" s="80" t="s">
        <v>29</v>
      </c>
      <c r="B258" s="113">
        <f>SUM(D258:T258)</f>
        <v>5</v>
      </c>
      <c r="C258" s="25">
        <f t="shared" ref="C258:C261" si="31">B258</f>
        <v>5</v>
      </c>
      <c r="D258" s="75">
        <v>1</v>
      </c>
      <c r="E258" s="75">
        <v>1</v>
      </c>
      <c r="F258" s="75"/>
      <c r="G258" s="54"/>
      <c r="H258" s="75">
        <v>1</v>
      </c>
      <c r="I258" s="75"/>
      <c r="J258" s="75"/>
      <c r="K258" s="75"/>
      <c r="L258" s="75"/>
      <c r="M258" s="75"/>
      <c r="N258" s="75"/>
      <c r="O258" s="75"/>
      <c r="P258" s="75"/>
      <c r="Q258" s="75">
        <v>1</v>
      </c>
      <c r="R258" s="75">
        <v>1</v>
      </c>
      <c r="S258" s="75"/>
      <c r="T258" s="75"/>
    </row>
    <row r="259" spans="1:20" x14ac:dyDescent="0.3">
      <c r="A259" s="80" t="s">
        <v>30</v>
      </c>
      <c r="B259" s="113">
        <f>B257+B258</f>
        <v>14</v>
      </c>
      <c r="C259" s="25">
        <f t="shared" si="31"/>
        <v>14</v>
      </c>
      <c r="D259" s="75"/>
      <c r="E259" s="75"/>
      <c r="F259" s="75"/>
      <c r="G259" s="54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</row>
    <row r="260" spans="1:20" x14ac:dyDescent="0.3">
      <c r="A260" s="80" t="s">
        <v>31</v>
      </c>
      <c r="B260" s="113">
        <f>SUM(D260:T260)</f>
        <v>1</v>
      </c>
      <c r="C260" s="25">
        <f t="shared" si="31"/>
        <v>1</v>
      </c>
      <c r="D260" s="75"/>
      <c r="E260" s="75"/>
      <c r="F260" s="75"/>
      <c r="G260" s="54"/>
      <c r="H260" s="75"/>
      <c r="I260" s="75"/>
      <c r="J260" s="75">
        <v>1</v>
      </c>
      <c r="K260" s="75"/>
      <c r="L260" s="75"/>
      <c r="M260" s="75"/>
      <c r="N260" s="75"/>
      <c r="O260" s="75"/>
      <c r="P260" s="75"/>
      <c r="Q260" s="75"/>
      <c r="R260" s="75"/>
      <c r="S260" s="75"/>
      <c r="T260" s="75"/>
    </row>
    <row r="261" spans="1:20" ht="17" thickBot="1" x14ac:dyDescent="0.35">
      <c r="A261" s="82" t="s">
        <v>32</v>
      </c>
      <c r="B261" s="114">
        <f>SUM(D261:T261)</f>
        <v>5</v>
      </c>
      <c r="C261" s="26">
        <f t="shared" si="31"/>
        <v>5</v>
      </c>
      <c r="D261" s="78"/>
      <c r="E261" s="78"/>
      <c r="F261" s="78"/>
      <c r="G261" s="79"/>
      <c r="H261" s="78"/>
      <c r="I261" s="78"/>
      <c r="J261" s="78">
        <v>5</v>
      </c>
      <c r="K261" s="78"/>
      <c r="L261" s="78"/>
      <c r="M261" s="78"/>
      <c r="N261" s="78"/>
      <c r="O261" s="75"/>
      <c r="P261" s="75"/>
      <c r="Q261" s="75"/>
      <c r="R261" s="75"/>
      <c r="S261" s="75"/>
      <c r="T261" s="75"/>
    </row>
    <row r="262" spans="1:20" ht="21.1" x14ac:dyDescent="0.35">
      <c r="A262" s="48" t="s">
        <v>469</v>
      </c>
      <c r="B262" s="113"/>
      <c r="C262" s="27"/>
      <c r="D262" s="75" t="s">
        <v>593</v>
      </c>
      <c r="E262" s="75" t="s">
        <v>592</v>
      </c>
      <c r="F262" s="75">
        <v>7</v>
      </c>
      <c r="G262" s="54"/>
      <c r="H262" s="75">
        <v>7</v>
      </c>
      <c r="I262" s="75">
        <v>7</v>
      </c>
      <c r="J262" s="75">
        <v>8</v>
      </c>
      <c r="K262" s="75" t="s">
        <v>592</v>
      </c>
      <c r="L262" s="75">
        <v>8</v>
      </c>
      <c r="M262" s="75" t="s">
        <v>551</v>
      </c>
      <c r="N262" s="75">
        <v>8</v>
      </c>
      <c r="O262" s="83"/>
      <c r="P262" s="83" t="s">
        <v>697</v>
      </c>
      <c r="Q262" s="83">
        <v>7</v>
      </c>
      <c r="R262" s="83" t="s">
        <v>593</v>
      </c>
      <c r="S262" s="83">
        <v>8</v>
      </c>
      <c r="T262" s="83" t="s">
        <v>592</v>
      </c>
    </row>
    <row r="263" spans="1:20" x14ac:dyDescent="0.3">
      <c r="A263" s="80" t="s">
        <v>28</v>
      </c>
      <c r="B263" s="113">
        <f>SUM(D263:T263)+12</f>
        <v>26</v>
      </c>
      <c r="C263" s="25">
        <f>B263</f>
        <v>26</v>
      </c>
      <c r="D263" s="75">
        <v>1</v>
      </c>
      <c r="E263" s="75">
        <v>1</v>
      </c>
      <c r="F263" s="75">
        <v>1</v>
      </c>
      <c r="G263" s="54"/>
      <c r="H263" s="75">
        <v>1</v>
      </c>
      <c r="I263" s="75">
        <v>1</v>
      </c>
      <c r="J263" s="75">
        <v>1</v>
      </c>
      <c r="K263" s="75">
        <v>1</v>
      </c>
      <c r="L263" s="75">
        <v>1</v>
      </c>
      <c r="M263" s="75"/>
      <c r="N263" s="75">
        <v>1</v>
      </c>
      <c r="O263" s="75"/>
      <c r="P263" s="75">
        <v>1</v>
      </c>
      <c r="Q263" s="75">
        <v>1</v>
      </c>
      <c r="R263" s="75">
        <v>1</v>
      </c>
      <c r="S263" s="75">
        <v>1</v>
      </c>
      <c r="T263" s="75">
        <v>1</v>
      </c>
    </row>
    <row r="264" spans="1:20" x14ac:dyDescent="0.3">
      <c r="A264" s="80" t="s">
        <v>29</v>
      </c>
      <c r="B264" s="113">
        <f>SUM(D264:T264)</f>
        <v>1</v>
      </c>
      <c r="C264" s="25">
        <f t="shared" ref="C264:C267" si="32">B264</f>
        <v>1</v>
      </c>
      <c r="D264" s="75"/>
      <c r="E264" s="75"/>
      <c r="F264" s="75"/>
      <c r="G264" s="54"/>
      <c r="H264" s="75"/>
      <c r="I264" s="75"/>
      <c r="J264" s="75"/>
      <c r="K264" s="75"/>
      <c r="L264" s="75"/>
      <c r="M264" s="75">
        <v>1</v>
      </c>
      <c r="N264" s="75"/>
      <c r="O264" s="75"/>
      <c r="P264" s="75"/>
      <c r="Q264" s="75"/>
      <c r="R264" s="75"/>
      <c r="S264" s="75"/>
      <c r="T264" s="75"/>
    </row>
    <row r="265" spans="1:20" x14ac:dyDescent="0.3">
      <c r="A265" s="80" t="s">
        <v>30</v>
      </c>
      <c r="B265" s="113">
        <f>B263+B264</f>
        <v>27</v>
      </c>
      <c r="C265" s="25">
        <f t="shared" si="32"/>
        <v>27</v>
      </c>
      <c r="D265" s="75"/>
      <c r="E265" s="75"/>
      <c r="F265" s="75"/>
      <c r="G265" s="54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</row>
    <row r="266" spans="1:20" x14ac:dyDescent="0.3">
      <c r="A266" s="80" t="s">
        <v>31</v>
      </c>
      <c r="B266" s="113">
        <f>SUM(D266:T266)+6</f>
        <v>14</v>
      </c>
      <c r="C266" s="25">
        <f t="shared" si="32"/>
        <v>14</v>
      </c>
      <c r="D266" s="75">
        <v>1</v>
      </c>
      <c r="E266" s="75"/>
      <c r="F266" s="75"/>
      <c r="G266" s="54"/>
      <c r="H266" s="75">
        <v>1</v>
      </c>
      <c r="I266" s="75"/>
      <c r="J266" s="75"/>
      <c r="K266" s="75"/>
      <c r="L266" s="75">
        <v>1</v>
      </c>
      <c r="M266" s="75"/>
      <c r="N266" s="75">
        <v>2</v>
      </c>
      <c r="O266" s="75"/>
      <c r="P266" s="75">
        <v>1</v>
      </c>
      <c r="Q266" s="75"/>
      <c r="R266" s="75">
        <v>2</v>
      </c>
      <c r="S266" s="75"/>
      <c r="T266" s="75"/>
    </row>
    <row r="267" spans="1:20" ht="17" thickBot="1" x14ac:dyDescent="0.35">
      <c r="A267" s="82" t="s">
        <v>32</v>
      </c>
      <c r="B267" s="114">
        <f>SUM(D267:T267)+32</f>
        <v>72</v>
      </c>
      <c r="C267" s="26">
        <f t="shared" si="32"/>
        <v>72</v>
      </c>
      <c r="D267" s="78">
        <v>5</v>
      </c>
      <c r="E267" s="78"/>
      <c r="F267" s="78"/>
      <c r="G267" s="79"/>
      <c r="H267" s="78">
        <v>5</v>
      </c>
      <c r="I267" s="78"/>
      <c r="J267" s="78"/>
      <c r="K267" s="78"/>
      <c r="L267" s="78">
        <v>5</v>
      </c>
      <c r="M267" s="78"/>
      <c r="N267" s="78">
        <v>10</v>
      </c>
      <c r="O267" s="42"/>
      <c r="P267" s="78">
        <v>5</v>
      </c>
      <c r="Q267" s="78"/>
      <c r="R267" s="78">
        <v>10</v>
      </c>
      <c r="S267" s="78"/>
      <c r="T267" s="78"/>
    </row>
    <row r="268" spans="1:20" ht="21.1" x14ac:dyDescent="0.35">
      <c r="A268" s="48" t="s">
        <v>235</v>
      </c>
      <c r="B268" s="113"/>
      <c r="C268" s="27"/>
      <c r="D268" s="75"/>
      <c r="E268" s="75" t="s">
        <v>545</v>
      </c>
      <c r="F268" s="75" t="s">
        <v>551</v>
      </c>
      <c r="G268" s="54"/>
      <c r="H268" s="75" t="s">
        <v>552</v>
      </c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</row>
    <row r="269" spans="1:20" x14ac:dyDescent="0.3">
      <c r="A269" s="80" t="s">
        <v>28</v>
      </c>
      <c r="B269" s="113">
        <f>SUM(D269:T269)+40</f>
        <v>42</v>
      </c>
      <c r="C269" s="25">
        <f>B269</f>
        <v>42</v>
      </c>
      <c r="D269" s="75"/>
      <c r="E269" s="75">
        <v>1</v>
      </c>
      <c r="F269" s="75"/>
      <c r="G269" s="54"/>
      <c r="H269" s="75">
        <v>1</v>
      </c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</row>
    <row r="270" spans="1:20" x14ac:dyDescent="0.3">
      <c r="A270" s="80" t="s">
        <v>29</v>
      </c>
      <c r="B270" s="113">
        <f>SUM(D270:T270)+17</f>
        <v>18</v>
      </c>
      <c r="C270" s="25">
        <f t="shared" ref="C270:C273" si="33">B270</f>
        <v>18</v>
      </c>
      <c r="D270" s="75"/>
      <c r="E270" s="75"/>
      <c r="F270" s="75">
        <v>1</v>
      </c>
      <c r="G270" s="54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</row>
    <row r="271" spans="1:20" x14ac:dyDescent="0.3">
      <c r="A271" s="80" t="s">
        <v>30</v>
      </c>
      <c r="B271" s="113">
        <f>B269+B270</f>
        <v>60</v>
      </c>
      <c r="C271" s="25">
        <f t="shared" si="33"/>
        <v>60</v>
      </c>
      <c r="D271" s="75"/>
      <c r="E271" s="75"/>
      <c r="F271" s="75"/>
      <c r="G271" s="54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</row>
    <row r="272" spans="1:20" x14ac:dyDescent="0.3">
      <c r="A272" s="80" t="s">
        <v>31</v>
      </c>
      <c r="B272" s="113">
        <f>SUM(D272:T272)+6</f>
        <v>7</v>
      </c>
      <c r="C272" s="25">
        <f t="shared" si="33"/>
        <v>7</v>
      </c>
      <c r="D272" s="75"/>
      <c r="E272" s="75"/>
      <c r="F272" s="75">
        <v>1</v>
      </c>
      <c r="G272" s="54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</row>
    <row r="273" spans="1:20" ht="17" thickBot="1" x14ac:dyDescent="0.35">
      <c r="A273" s="82" t="s">
        <v>32</v>
      </c>
      <c r="B273" s="114">
        <f>SUM(D273:T273)+30</f>
        <v>35</v>
      </c>
      <c r="C273" s="26">
        <f t="shared" si="33"/>
        <v>35</v>
      </c>
      <c r="D273" s="78"/>
      <c r="E273" s="78"/>
      <c r="F273" s="78">
        <v>5</v>
      </c>
      <c r="G273" s="79"/>
      <c r="H273" s="78"/>
      <c r="I273" s="78"/>
      <c r="J273" s="78"/>
      <c r="K273" s="78"/>
      <c r="L273" s="78"/>
      <c r="M273" s="78"/>
      <c r="N273" s="78"/>
      <c r="O273" s="42"/>
      <c r="P273" s="78"/>
      <c r="Q273" s="78"/>
      <c r="R273" s="78"/>
      <c r="S273" s="78"/>
      <c r="T273" s="78"/>
    </row>
    <row r="274" spans="1:20" ht="21.1" x14ac:dyDescent="0.35">
      <c r="A274" s="66" t="s">
        <v>236</v>
      </c>
      <c r="B274" s="113"/>
      <c r="C274" s="27"/>
      <c r="D274" s="75" t="s">
        <v>552</v>
      </c>
      <c r="E274" s="75" t="s">
        <v>552</v>
      </c>
      <c r="F274" s="75" t="s">
        <v>551</v>
      </c>
      <c r="G274" s="54"/>
      <c r="H274" s="75"/>
      <c r="I274" s="75"/>
      <c r="J274" s="75" t="s">
        <v>552</v>
      </c>
      <c r="K274" s="75">
        <v>6</v>
      </c>
      <c r="L274" s="75">
        <v>6</v>
      </c>
      <c r="M274" s="75">
        <v>6</v>
      </c>
      <c r="N274" s="75" t="s">
        <v>552</v>
      </c>
      <c r="O274" s="75" t="s">
        <v>592</v>
      </c>
      <c r="P274" s="75" t="s">
        <v>551</v>
      </c>
      <c r="Q274" s="75" t="s">
        <v>552</v>
      </c>
      <c r="R274" s="75">
        <v>7</v>
      </c>
      <c r="S274" s="75" t="s">
        <v>551</v>
      </c>
      <c r="T274" s="75">
        <v>6</v>
      </c>
    </row>
    <row r="275" spans="1:20" x14ac:dyDescent="0.3">
      <c r="A275" s="72" t="s">
        <v>28</v>
      </c>
      <c r="B275" s="113">
        <f>SUM(D275:T275)+70</f>
        <v>81</v>
      </c>
      <c r="C275" s="25">
        <f>B275</f>
        <v>81</v>
      </c>
      <c r="D275" s="75">
        <v>1</v>
      </c>
      <c r="E275" s="75">
        <v>1</v>
      </c>
      <c r="F275" s="75"/>
      <c r="G275" s="54"/>
      <c r="H275" s="75"/>
      <c r="I275" s="75"/>
      <c r="J275" s="75">
        <v>1</v>
      </c>
      <c r="K275" s="75">
        <v>1</v>
      </c>
      <c r="L275" s="75">
        <v>1</v>
      </c>
      <c r="M275" s="75">
        <v>1</v>
      </c>
      <c r="N275" s="75">
        <v>1</v>
      </c>
      <c r="O275" s="75">
        <v>1</v>
      </c>
      <c r="P275" s="75"/>
      <c r="Q275" s="75">
        <v>1</v>
      </c>
      <c r="R275" s="75">
        <v>1</v>
      </c>
      <c r="S275" s="75"/>
      <c r="T275" s="75">
        <v>1</v>
      </c>
    </row>
    <row r="276" spans="1:20" x14ac:dyDescent="0.3">
      <c r="A276" s="72" t="s">
        <v>29</v>
      </c>
      <c r="B276" s="113">
        <f>SUM(D276:T276)+18</f>
        <v>21</v>
      </c>
      <c r="C276" s="25">
        <f t="shared" ref="C276:C279" si="34">B276</f>
        <v>21</v>
      </c>
      <c r="D276" s="75"/>
      <c r="E276" s="75"/>
      <c r="F276" s="75">
        <v>1</v>
      </c>
      <c r="G276" s="54"/>
      <c r="H276" s="75"/>
      <c r="I276" s="75"/>
      <c r="J276" s="75"/>
      <c r="K276" s="75"/>
      <c r="L276" s="75"/>
      <c r="M276" s="75"/>
      <c r="N276" s="75"/>
      <c r="O276" s="75"/>
      <c r="P276" s="75">
        <v>1</v>
      </c>
      <c r="Q276" s="75"/>
      <c r="R276" s="75"/>
      <c r="S276" s="75">
        <v>1</v>
      </c>
      <c r="T276" s="75"/>
    </row>
    <row r="277" spans="1:20" x14ac:dyDescent="0.3">
      <c r="A277" s="72" t="s">
        <v>30</v>
      </c>
      <c r="B277" s="113">
        <f>B275+B276</f>
        <v>102</v>
      </c>
      <c r="C277" s="25">
        <f t="shared" si="34"/>
        <v>102</v>
      </c>
      <c r="D277" s="75"/>
      <c r="E277" s="75"/>
      <c r="F277" s="75"/>
      <c r="G277" s="54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</row>
    <row r="278" spans="1:20" x14ac:dyDescent="0.3">
      <c r="A278" s="72" t="s">
        <v>31</v>
      </c>
      <c r="B278" s="113">
        <f>SUM(D278:T278)+11</f>
        <v>16</v>
      </c>
      <c r="C278" s="25">
        <f t="shared" si="34"/>
        <v>16</v>
      </c>
      <c r="D278" s="75">
        <v>1</v>
      </c>
      <c r="E278" s="75"/>
      <c r="F278" s="75"/>
      <c r="G278" s="54"/>
      <c r="H278" s="75"/>
      <c r="I278" s="75"/>
      <c r="J278" s="75"/>
      <c r="K278" s="75"/>
      <c r="L278" s="75"/>
      <c r="M278" s="75"/>
      <c r="N278" s="75"/>
      <c r="O278" s="75">
        <v>2</v>
      </c>
      <c r="P278" s="75"/>
      <c r="Q278" s="75"/>
      <c r="R278" s="75">
        <v>1</v>
      </c>
      <c r="S278" s="75">
        <v>1</v>
      </c>
      <c r="T278" s="75"/>
    </row>
    <row r="279" spans="1:20" ht="17" thickBot="1" x14ac:dyDescent="0.35">
      <c r="A279" s="76" t="s">
        <v>32</v>
      </c>
      <c r="B279" s="114">
        <f>SUM(D279:T279)+59</f>
        <v>84</v>
      </c>
      <c r="C279" s="26">
        <f t="shared" si="34"/>
        <v>84</v>
      </c>
      <c r="D279" s="78">
        <v>5</v>
      </c>
      <c r="E279" s="78"/>
      <c r="F279" s="78"/>
      <c r="G279" s="79"/>
      <c r="H279" s="78"/>
      <c r="I279" s="78"/>
      <c r="J279" s="78"/>
      <c r="K279" s="78"/>
      <c r="L279" s="78"/>
      <c r="M279" s="78"/>
      <c r="N279" s="78"/>
      <c r="O279" s="78">
        <v>10</v>
      </c>
      <c r="P279" s="78"/>
      <c r="Q279" s="78"/>
      <c r="R279" s="78">
        <v>5</v>
      </c>
      <c r="S279" s="78">
        <v>5</v>
      </c>
      <c r="T279" s="78"/>
    </row>
    <row r="280" spans="1:20" ht="21.1" x14ac:dyDescent="0.35">
      <c r="A280" s="66" t="s">
        <v>237</v>
      </c>
      <c r="B280" s="113"/>
      <c r="C280" s="27"/>
      <c r="D280" s="75"/>
      <c r="E280" s="75"/>
      <c r="F280" s="75"/>
      <c r="G280" s="54"/>
      <c r="H280" s="75" t="s">
        <v>551</v>
      </c>
      <c r="I280" s="75" t="s">
        <v>551</v>
      </c>
      <c r="J280" s="75"/>
      <c r="K280" s="75"/>
      <c r="L280" s="75"/>
      <c r="M280" s="75"/>
      <c r="N280" s="75"/>
      <c r="O280" s="75" t="s">
        <v>552</v>
      </c>
      <c r="P280" s="75"/>
      <c r="Q280" s="75"/>
      <c r="R280" s="75"/>
      <c r="S280" s="75"/>
      <c r="T280" s="75"/>
    </row>
    <row r="281" spans="1:20" x14ac:dyDescent="0.3">
      <c r="A281" s="72" t="s">
        <v>28</v>
      </c>
      <c r="B281" s="113">
        <f>SUM(D281:T281)+2</f>
        <v>3</v>
      </c>
      <c r="C281" s="25">
        <f>B281</f>
        <v>3</v>
      </c>
      <c r="D281" s="75"/>
      <c r="E281" s="75"/>
      <c r="F281" s="75"/>
      <c r="G281" s="54"/>
      <c r="H281" s="75"/>
      <c r="I281" s="75"/>
      <c r="J281" s="75"/>
      <c r="K281" s="75"/>
      <c r="L281" s="75"/>
      <c r="M281" s="75"/>
      <c r="N281" s="75"/>
      <c r="O281" s="75">
        <v>1</v>
      </c>
      <c r="P281" s="75"/>
      <c r="Q281" s="75"/>
      <c r="R281" s="75"/>
      <c r="S281" s="75"/>
      <c r="T281" s="75"/>
    </row>
    <row r="282" spans="1:20" x14ac:dyDescent="0.3">
      <c r="A282" s="72" t="s">
        <v>29</v>
      </c>
      <c r="B282" s="113">
        <f>SUM(D282:T282)+16</f>
        <v>18</v>
      </c>
      <c r="C282" s="25">
        <f t="shared" ref="C282:C285" si="35">B282</f>
        <v>18</v>
      </c>
      <c r="D282" s="75"/>
      <c r="E282" s="75"/>
      <c r="F282" s="75"/>
      <c r="G282" s="54"/>
      <c r="H282" s="75">
        <v>1</v>
      </c>
      <c r="I282" s="75">
        <v>1</v>
      </c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</row>
    <row r="283" spans="1:20" x14ac:dyDescent="0.3">
      <c r="A283" s="72" t="s">
        <v>30</v>
      </c>
      <c r="B283" s="113">
        <f>B281+B282</f>
        <v>21</v>
      </c>
      <c r="C283" s="25">
        <f t="shared" si="35"/>
        <v>21</v>
      </c>
      <c r="D283" s="75"/>
      <c r="E283" s="75"/>
      <c r="F283" s="75"/>
      <c r="G283" s="54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</row>
    <row r="284" spans="1:20" x14ac:dyDescent="0.3">
      <c r="A284" s="72" t="s">
        <v>31</v>
      </c>
      <c r="B284" s="113">
        <f>SUM(D284:T284)</f>
        <v>0</v>
      </c>
      <c r="C284" s="25">
        <f t="shared" si="35"/>
        <v>0</v>
      </c>
      <c r="D284" s="75"/>
      <c r="E284" s="75"/>
      <c r="F284" s="75"/>
      <c r="G284" s="54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</row>
    <row r="285" spans="1:20" ht="17" thickBot="1" x14ac:dyDescent="0.35">
      <c r="A285" s="76" t="s">
        <v>32</v>
      </c>
      <c r="B285" s="114">
        <f>SUM(D285:T285)</f>
        <v>0</v>
      </c>
      <c r="C285" s="26">
        <f t="shared" si="35"/>
        <v>0</v>
      </c>
      <c r="D285" s="78"/>
      <c r="E285" s="78"/>
      <c r="F285" s="78"/>
      <c r="G285" s="79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</row>
    <row r="286" spans="1:20" ht="21.1" x14ac:dyDescent="0.35">
      <c r="A286" s="48" t="s">
        <v>312</v>
      </c>
      <c r="B286" s="113"/>
      <c r="C286" s="27"/>
      <c r="D286" s="75"/>
      <c r="E286" s="75"/>
      <c r="F286" s="75"/>
      <c r="G286" s="54"/>
      <c r="H286" s="75"/>
      <c r="I286" s="75"/>
      <c r="J286" s="75"/>
      <c r="K286" s="75" t="s">
        <v>556</v>
      </c>
      <c r="L286" s="75" t="s">
        <v>551</v>
      </c>
      <c r="M286" s="75" t="s">
        <v>545</v>
      </c>
      <c r="N286" s="75" t="s">
        <v>545</v>
      </c>
      <c r="O286" s="83"/>
      <c r="P286" s="83" t="s">
        <v>545</v>
      </c>
      <c r="Q286" s="83" t="s">
        <v>551</v>
      </c>
      <c r="R286" s="83" t="s">
        <v>604</v>
      </c>
      <c r="S286" s="83" t="s">
        <v>604</v>
      </c>
      <c r="T286" s="83" t="s">
        <v>551</v>
      </c>
    </row>
    <row r="287" spans="1:20" x14ac:dyDescent="0.3">
      <c r="A287" s="80" t="s">
        <v>28</v>
      </c>
      <c r="B287" s="113">
        <f>SUM(D287:T287)</f>
        <v>5</v>
      </c>
      <c r="C287" s="25">
        <f>B287+8</f>
        <v>13</v>
      </c>
      <c r="D287" s="75"/>
      <c r="E287" s="75"/>
      <c r="F287" s="75"/>
      <c r="G287" s="54"/>
      <c r="H287" s="75"/>
      <c r="I287" s="75"/>
      <c r="J287" s="75"/>
      <c r="K287" s="75"/>
      <c r="L287" s="75"/>
      <c r="M287" s="75">
        <v>1</v>
      </c>
      <c r="N287" s="75">
        <v>1</v>
      </c>
      <c r="O287" s="75"/>
      <c r="P287" s="75">
        <v>1</v>
      </c>
      <c r="Q287" s="75"/>
      <c r="R287" s="75">
        <v>1</v>
      </c>
      <c r="S287" s="75">
        <v>1</v>
      </c>
      <c r="T287" s="75"/>
    </row>
    <row r="288" spans="1:20" x14ac:dyDescent="0.3">
      <c r="A288" s="80" t="s">
        <v>29</v>
      </c>
      <c r="B288" s="113">
        <f>SUM(D288:T288)</f>
        <v>4</v>
      </c>
      <c r="C288" s="25">
        <f t="shared" ref="C288:C291" si="36">B288</f>
        <v>4</v>
      </c>
      <c r="D288" s="75"/>
      <c r="E288" s="75"/>
      <c r="F288" s="75"/>
      <c r="G288" s="54"/>
      <c r="H288" s="75"/>
      <c r="I288" s="75"/>
      <c r="J288" s="75"/>
      <c r="K288" s="75">
        <v>1</v>
      </c>
      <c r="L288" s="75">
        <v>1</v>
      </c>
      <c r="M288" s="75"/>
      <c r="N288" s="75"/>
      <c r="O288" s="75"/>
      <c r="P288" s="75"/>
      <c r="Q288" s="75">
        <v>1</v>
      </c>
      <c r="R288" s="75"/>
      <c r="S288" s="75"/>
      <c r="T288" s="75">
        <v>1</v>
      </c>
    </row>
    <row r="289" spans="1:20" x14ac:dyDescent="0.3">
      <c r="A289" s="80" t="s">
        <v>30</v>
      </c>
      <c r="B289" s="113">
        <f>B287+B288</f>
        <v>9</v>
      </c>
      <c r="C289" s="25">
        <f>C287+C288</f>
        <v>17</v>
      </c>
      <c r="D289" s="75"/>
      <c r="E289" s="75"/>
      <c r="F289" s="75"/>
      <c r="G289" s="54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</row>
    <row r="290" spans="1:20" x14ac:dyDescent="0.3">
      <c r="A290" s="80" t="s">
        <v>31</v>
      </c>
      <c r="B290" s="113">
        <f>SUM(D290:T290)</f>
        <v>1</v>
      </c>
      <c r="C290" s="25">
        <f>B290+2</f>
        <v>3</v>
      </c>
      <c r="D290" s="75"/>
      <c r="E290" s="75"/>
      <c r="F290" s="75"/>
      <c r="G290" s="54"/>
      <c r="H290" s="75"/>
      <c r="I290" s="75"/>
      <c r="J290" s="75"/>
      <c r="K290" s="75"/>
      <c r="L290" s="75"/>
      <c r="M290" s="75"/>
      <c r="N290" s="75"/>
      <c r="O290" s="75"/>
      <c r="P290" s="75">
        <v>1</v>
      </c>
      <c r="Q290" s="75"/>
      <c r="R290" s="75"/>
      <c r="S290" s="75"/>
      <c r="T290" s="75"/>
    </row>
    <row r="291" spans="1:20" ht="17" thickBot="1" x14ac:dyDescent="0.35">
      <c r="A291" s="82" t="s">
        <v>32</v>
      </c>
      <c r="B291" s="114">
        <f>SUM(D291:T291)</f>
        <v>5</v>
      </c>
      <c r="C291" s="26">
        <f t="shared" si="36"/>
        <v>5</v>
      </c>
      <c r="D291" s="78"/>
      <c r="E291" s="78"/>
      <c r="F291" s="78"/>
      <c r="G291" s="79"/>
      <c r="H291" s="78"/>
      <c r="I291" s="78"/>
      <c r="J291" s="78"/>
      <c r="K291" s="78"/>
      <c r="L291" s="78"/>
      <c r="M291" s="78"/>
      <c r="N291" s="78"/>
      <c r="O291" s="42"/>
      <c r="P291" s="78">
        <v>5</v>
      </c>
      <c r="Q291" s="78"/>
      <c r="R291" s="78"/>
      <c r="S291" s="78"/>
      <c r="T291" s="78"/>
    </row>
    <row r="292" spans="1:20" ht="21.1" x14ac:dyDescent="0.35">
      <c r="A292" s="48" t="s">
        <v>470</v>
      </c>
      <c r="B292" s="113"/>
      <c r="C292" s="27"/>
      <c r="D292" s="75"/>
      <c r="E292" s="75"/>
      <c r="F292" s="75" t="s">
        <v>556</v>
      </c>
      <c r="G292" s="54"/>
      <c r="H292" s="75"/>
      <c r="I292" s="75"/>
      <c r="J292" s="75"/>
      <c r="K292" s="75"/>
      <c r="L292" s="75"/>
      <c r="M292" s="75"/>
      <c r="N292" s="75"/>
      <c r="O292" s="83" t="s">
        <v>551</v>
      </c>
      <c r="P292" s="83"/>
      <c r="Q292" s="83"/>
      <c r="R292" s="83"/>
      <c r="S292" s="83" t="s">
        <v>551</v>
      </c>
      <c r="T292" s="83" t="s">
        <v>551</v>
      </c>
    </row>
    <row r="293" spans="1:20" x14ac:dyDescent="0.3">
      <c r="A293" s="80" t="s">
        <v>28</v>
      </c>
      <c r="B293" s="113">
        <f>SUM(D293:T293)</f>
        <v>0</v>
      </c>
      <c r="C293" s="25">
        <f>B293</f>
        <v>0</v>
      </c>
      <c r="D293" s="75"/>
      <c r="E293" s="75"/>
      <c r="F293" s="75"/>
      <c r="G293" s="54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</row>
    <row r="294" spans="1:20" x14ac:dyDescent="0.3">
      <c r="A294" s="80" t="s">
        <v>29</v>
      </c>
      <c r="B294" s="113">
        <f>SUM(D294:T294)</f>
        <v>4</v>
      </c>
      <c r="C294" s="25">
        <f t="shared" ref="C294:C297" si="37">B294</f>
        <v>4</v>
      </c>
      <c r="D294" s="75"/>
      <c r="E294" s="75"/>
      <c r="F294" s="75">
        <v>1</v>
      </c>
      <c r="G294" s="54"/>
      <c r="H294" s="75"/>
      <c r="I294" s="75"/>
      <c r="J294" s="75"/>
      <c r="K294" s="75"/>
      <c r="L294" s="75"/>
      <c r="M294" s="75"/>
      <c r="N294" s="75"/>
      <c r="O294" s="75">
        <v>1</v>
      </c>
      <c r="P294" s="75"/>
      <c r="Q294" s="75"/>
      <c r="R294" s="75"/>
      <c r="S294" s="75">
        <v>1</v>
      </c>
      <c r="T294" s="75">
        <v>1</v>
      </c>
    </row>
    <row r="295" spans="1:20" x14ac:dyDescent="0.3">
      <c r="A295" s="80" t="s">
        <v>30</v>
      </c>
      <c r="B295" s="113">
        <f>B293+B294</f>
        <v>4</v>
      </c>
      <c r="C295" s="25">
        <f t="shared" si="37"/>
        <v>4</v>
      </c>
      <c r="D295" s="75"/>
      <c r="E295" s="75"/>
      <c r="F295" s="75"/>
      <c r="G295" s="54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</row>
    <row r="296" spans="1:20" x14ac:dyDescent="0.3">
      <c r="A296" s="80" t="s">
        <v>31</v>
      </c>
      <c r="B296" s="113">
        <f>SUM(D296:T296)</f>
        <v>1</v>
      </c>
      <c r="C296" s="25">
        <f t="shared" si="37"/>
        <v>1</v>
      </c>
      <c r="D296" s="75"/>
      <c r="E296" s="75"/>
      <c r="F296" s="75"/>
      <c r="G296" s="54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>
        <v>1</v>
      </c>
    </row>
    <row r="297" spans="1:20" ht="17" thickBot="1" x14ac:dyDescent="0.35">
      <c r="A297" s="82" t="s">
        <v>32</v>
      </c>
      <c r="B297" s="114">
        <f>SUM(D297:T297)</f>
        <v>5</v>
      </c>
      <c r="C297" s="26">
        <f t="shared" si="37"/>
        <v>5</v>
      </c>
      <c r="D297" s="78"/>
      <c r="E297" s="78"/>
      <c r="F297" s="78"/>
      <c r="G297" s="79"/>
      <c r="H297" s="78"/>
      <c r="I297" s="78"/>
      <c r="J297" s="78"/>
      <c r="K297" s="78"/>
      <c r="L297" s="78"/>
      <c r="M297" s="78"/>
      <c r="N297" s="78"/>
      <c r="O297" s="42"/>
      <c r="P297" s="78"/>
      <c r="Q297" s="78"/>
      <c r="R297" s="78"/>
      <c r="S297" s="78"/>
      <c r="T297" s="78">
        <v>5</v>
      </c>
    </row>
    <row r="298" spans="1:20" ht="21.1" x14ac:dyDescent="0.35">
      <c r="A298" s="48" t="s">
        <v>75</v>
      </c>
      <c r="B298" s="113"/>
      <c r="C298" s="27"/>
      <c r="D298" s="75"/>
      <c r="E298" s="75"/>
      <c r="F298" s="75"/>
      <c r="G298" s="54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</row>
    <row r="299" spans="1:20" x14ac:dyDescent="0.3">
      <c r="A299" s="80" t="s">
        <v>31</v>
      </c>
      <c r="B299" s="113">
        <f>SUM(D299:T299)</f>
        <v>1</v>
      </c>
      <c r="C299" s="27"/>
      <c r="D299" s="75"/>
      <c r="E299" s="75"/>
      <c r="F299" s="75"/>
      <c r="G299" s="54"/>
      <c r="H299" s="75"/>
      <c r="I299" s="75"/>
      <c r="J299" s="75"/>
      <c r="K299" s="75"/>
      <c r="L299" s="75"/>
      <c r="M299" s="75"/>
      <c r="N299" s="75"/>
      <c r="O299" s="75"/>
      <c r="P299" s="75"/>
      <c r="Q299" s="75">
        <v>1</v>
      </c>
      <c r="R299" s="75"/>
      <c r="S299" s="75"/>
      <c r="T299" s="75"/>
    </row>
    <row r="300" spans="1:20" ht="17" thickBot="1" x14ac:dyDescent="0.35">
      <c r="A300" s="82" t="s">
        <v>32</v>
      </c>
      <c r="B300" s="114">
        <f>SUM(D300:T300)</f>
        <v>7</v>
      </c>
      <c r="C300" s="63"/>
      <c r="D300" s="44"/>
      <c r="E300" s="85"/>
      <c r="F300" s="85"/>
      <c r="G300" s="86"/>
      <c r="H300" s="85"/>
      <c r="I300" s="85"/>
      <c r="J300" s="85"/>
      <c r="K300" s="85"/>
      <c r="L300" s="85"/>
      <c r="M300" s="85"/>
      <c r="N300" s="85"/>
      <c r="O300" s="85"/>
      <c r="P300" s="85"/>
      <c r="Q300" s="85">
        <v>7</v>
      </c>
      <c r="R300" s="85"/>
      <c r="S300" s="85"/>
      <c r="T300" s="85"/>
    </row>
    <row r="301" spans="1:20" ht="23.8" x14ac:dyDescent="0.4">
      <c r="A301" s="87"/>
      <c r="B301" s="87"/>
      <c r="C301" s="35" t="s">
        <v>76</v>
      </c>
      <c r="D301" s="89"/>
      <c r="E301" s="89"/>
      <c r="F301" s="89"/>
      <c r="G301" s="88"/>
      <c r="H301" s="89"/>
      <c r="I301" s="89"/>
      <c r="J301" s="89"/>
      <c r="K301" s="89"/>
      <c r="L301" s="89"/>
      <c r="M301" s="91"/>
      <c r="N301" s="91"/>
      <c r="O301" s="89"/>
      <c r="P301" s="89"/>
      <c r="Q301" s="89"/>
      <c r="R301" s="89"/>
      <c r="S301" s="89"/>
      <c r="T301" s="89"/>
    </row>
    <row r="302" spans="1:20" x14ac:dyDescent="0.3">
      <c r="A302" s="87"/>
      <c r="B302" s="87"/>
      <c r="C302" s="38" t="s">
        <v>28</v>
      </c>
      <c r="D302" s="93">
        <f t="shared" ref="D302:F305" si="38">IF(SUMIF($A$4:$A$300,$C302,D$4:D$300)=0,"",SUMIF($A$4:$A$300,$C302,D$4:D$300))</f>
        <v>15</v>
      </c>
      <c r="E302" s="93">
        <f t="shared" si="38"/>
        <v>15</v>
      </c>
      <c r="F302" s="93">
        <f t="shared" si="38"/>
        <v>15</v>
      </c>
      <c r="G302" s="92" t="str">
        <f>IF(SUMIF($A$12:$A$362,$C302,G$12:G$362)=0,"",SUMIF($A$12:$A$362,$C302,G$12:G$362))</f>
        <v/>
      </c>
      <c r="H302" s="93">
        <f>IF(SUMIF($A$4:$A$300,$C302,H$4:H$300)=0,"",SUMIF($A$4:$A$300,$C302,H$4:H$300))</f>
        <v>15</v>
      </c>
      <c r="I302" s="93">
        <f>IF(SUMIF($A$4:$A$300,$C302,I$4:I$300)=0,"",SUMIF($A$4:$A$300,$C302,I$4:I$300))</f>
        <v>15</v>
      </c>
      <c r="J302" s="93">
        <f>IF(SUMIF($A$4:$A$300,$C302,J$4:J$300)=0,"",SUMIF($A$4:$A$300,$C302,J$4:J$300))</f>
        <v>15</v>
      </c>
      <c r="K302" s="93">
        <f t="shared" ref="K302:L302" si="39">IF(SUMIF($A$12:$A$300,$C302,K$12:K$300)=0,"",SUMIF($A$12:$A$300,$C302,K$12:K$300))</f>
        <v>15</v>
      </c>
      <c r="L302" s="93">
        <f t="shared" si="39"/>
        <v>15</v>
      </c>
      <c r="M302" s="93">
        <f>IF(SUMIF($A$4:$A$300,$C302,M$4:M$300)=0,"",SUMIF($A$4:$A$300,$C302,M$4:M$300))</f>
        <v>15</v>
      </c>
      <c r="N302" s="93">
        <f t="shared" ref="N302:T302" si="40">IF(SUMIF($A$4:$A$300,$C302,N$4:N$300)=0,"",SUMIF($A$4:$A$300,$C302,N$4:N$300))</f>
        <v>15</v>
      </c>
      <c r="O302" s="93">
        <f t="shared" si="40"/>
        <v>15</v>
      </c>
      <c r="P302" s="93">
        <f t="shared" si="40"/>
        <v>15</v>
      </c>
      <c r="Q302" s="93">
        <f t="shared" si="40"/>
        <v>15</v>
      </c>
      <c r="R302" s="93">
        <f t="shared" si="40"/>
        <v>15</v>
      </c>
      <c r="S302" s="93">
        <f t="shared" si="40"/>
        <v>15</v>
      </c>
      <c r="T302" s="93">
        <f t="shared" si="40"/>
        <v>15</v>
      </c>
    </row>
    <row r="303" spans="1:20" x14ac:dyDescent="0.3">
      <c r="A303" s="87"/>
      <c r="B303" s="87"/>
      <c r="C303" s="38" t="s">
        <v>29</v>
      </c>
      <c r="D303" s="93">
        <f t="shared" si="38"/>
        <v>8</v>
      </c>
      <c r="E303" s="93">
        <f t="shared" si="38"/>
        <v>8</v>
      </c>
      <c r="F303" s="93">
        <f t="shared" si="38"/>
        <v>8</v>
      </c>
      <c r="G303" s="92" t="str">
        <f t="shared" ref="G303:L303" si="41">IF(SUMIF($A$88:$A$362,$C303,G$88:G$362)=0,"",SUMIF($A$88:$A$362,$C303,G$88:G$362))</f>
        <v/>
      </c>
      <c r="H303" s="93">
        <f t="shared" ref="H303:H305" si="42">IF(SUMIF($A$4:$A$300,$C303,H$4:H$300)=0,"",SUMIF($A$4:$A$300,$C303,H$4:H$300))</f>
        <v>8</v>
      </c>
      <c r="I303" s="93">
        <f t="shared" ref="I303:T305" si="43">IF(SUMIF($A$4:$A$300,$C303,I$4:I$300)=0,"",SUMIF($A$4:$A$300,$C303,I$4:I$300))</f>
        <v>8</v>
      </c>
      <c r="J303" s="93">
        <f t="shared" si="43"/>
        <v>7</v>
      </c>
      <c r="K303" s="93">
        <f t="shared" si="43"/>
        <v>8</v>
      </c>
      <c r="L303" s="93">
        <f t="shared" si="41"/>
        <v>8</v>
      </c>
      <c r="M303" s="93">
        <f t="shared" ref="M303:T305" si="44">IF(SUMIF($A$4:$A$300,$C303,M$4:M$300)=0,"",SUMIF($A$4:$A$300,$C303,M$4:M$300))</f>
        <v>7</v>
      </c>
      <c r="N303" s="93">
        <f t="shared" si="44"/>
        <v>8</v>
      </c>
      <c r="O303" s="93">
        <f t="shared" si="44"/>
        <v>8</v>
      </c>
      <c r="P303" s="93">
        <f t="shared" si="44"/>
        <v>8</v>
      </c>
      <c r="Q303" s="93">
        <f t="shared" si="44"/>
        <v>8</v>
      </c>
      <c r="R303" s="93">
        <f t="shared" si="44"/>
        <v>7</v>
      </c>
      <c r="S303" s="93">
        <f t="shared" si="44"/>
        <v>8</v>
      </c>
      <c r="T303" s="93">
        <f t="shared" si="44"/>
        <v>8</v>
      </c>
    </row>
    <row r="304" spans="1:20" x14ac:dyDescent="0.3">
      <c r="A304" s="87"/>
      <c r="B304" s="87"/>
      <c r="C304" s="38" t="s">
        <v>31</v>
      </c>
      <c r="D304" s="93">
        <f t="shared" si="38"/>
        <v>5</v>
      </c>
      <c r="E304" s="93">
        <f t="shared" si="38"/>
        <v>3</v>
      </c>
      <c r="F304" s="93">
        <f t="shared" si="38"/>
        <v>2</v>
      </c>
      <c r="G304" s="92" t="str">
        <f t="shared" ref="G304" si="45">IF(SUMIF($A$88:$A$362,$C304,G$88:G$362)=0,"",SUMIF($A$88:$A$362,$C304,G$88:G$362))</f>
        <v/>
      </c>
      <c r="H304" s="93">
        <f t="shared" si="42"/>
        <v>4</v>
      </c>
      <c r="I304" s="93">
        <f t="shared" si="43"/>
        <v>4</v>
      </c>
      <c r="J304" s="93">
        <f t="shared" si="43"/>
        <v>2</v>
      </c>
      <c r="K304" s="93">
        <f t="shared" si="43"/>
        <v>5</v>
      </c>
      <c r="L304" s="93">
        <f t="shared" si="43"/>
        <v>7</v>
      </c>
      <c r="M304" s="93">
        <f t="shared" si="43"/>
        <v>2</v>
      </c>
      <c r="N304" s="93">
        <f t="shared" si="43"/>
        <v>5</v>
      </c>
      <c r="O304" s="93">
        <f t="shared" si="43"/>
        <v>6</v>
      </c>
      <c r="P304" s="93">
        <f t="shared" si="43"/>
        <v>3</v>
      </c>
      <c r="Q304" s="93">
        <f t="shared" si="43"/>
        <v>2</v>
      </c>
      <c r="R304" s="93">
        <f t="shared" si="43"/>
        <v>4</v>
      </c>
      <c r="S304" s="93">
        <f t="shared" si="43"/>
        <v>3</v>
      </c>
      <c r="T304" s="93">
        <f t="shared" si="43"/>
        <v>3</v>
      </c>
    </row>
    <row r="305" spans="1:20" x14ac:dyDescent="0.3">
      <c r="A305" s="87"/>
      <c r="B305" s="87"/>
      <c r="C305" s="38" t="s">
        <v>32</v>
      </c>
      <c r="D305" s="93">
        <f t="shared" si="38"/>
        <v>35</v>
      </c>
      <c r="E305" s="93">
        <f t="shared" si="38"/>
        <v>25</v>
      </c>
      <c r="F305" s="93">
        <f t="shared" si="38"/>
        <v>21</v>
      </c>
      <c r="G305" s="92" t="str">
        <f>IF(SUMIF($A$88:$A$362,$C305,G$88:G$362)=0,"",SUMIF($A$88:$A$362,$C305,G$88:G$362))</f>
        <v/>
      </c>
      <c r="H305" s="93">
        <f t="shared" si="42"/>
        <v>31</v>
      </c>
      <c r="I305" s="93">
        <f t="shared" si="43"/>
        <v>24</v>
      </c>
      <c r="J305" s="93">
        <f t="shared" si="43"/>
        <v>18</v>
      </c>
      <c r="K305" s="93">
        <f t="shared" ref="K305:L305" si="46">IF(SUMIF($A$12:$A$362,$C305,K$12:K$362)=0,"",SUMIF($A$12:$A$362,$C305,K$12:K$362))</f>
        <v>33</v>
      </c>
      <c r="L305" s="93">
        <f t="shared" si="46"/>
        <v>51</v>
      </c>
      <c r="M305" s="93">
        <f t="shared" si="44"/>
        <v>15</v>
      </c>
      <c r="N305" s="93">
        <f t="shared" si="44"/>
        <v>44</v>
      </c>
      <c r="O305" s="93">
        <f t="shared" si="44"/>
        <v>36</v>
      </c>
      <c r="P305" s="93">
        <f t="shared" si="44"/>
        <v>19</v>
      </c>
      <c r="Q305" s="93">
        <f t="shared" si="44"/>
        <v>14</v>
      </c>
      <c r="R305" s="93">
        <f t="shared" si="44"/>
        <v>28</v>
      </c>
      <c r="S305" s="93">
        <f t="shared" si="44"/>
        <v>17</v>
      </c>
      <c r="T305" s="93">
        <f t="shared" si="44"/>
        <v>17</v>
      </c>
    </row>
    <row r="307" spans="1:20" x14ac:dyDescent="0.3">
      <c r="A307" s="49" t="s">
        <v>394</v>
      </c>
    </row>
  </sheetData>
  <mergeCells count="3">
    <mergeCell ref="A1:A3"/>
    <mergeCell ref="B1:C1"/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1934-A178-C84C-A7B2-E0889A0F124D}">
  <dimension ref="A1:U255"/>
  <sheetViews>
    <sheetView zoomScale="70" zoomScaleNormal="70" workbookViewId="0">
      <pane xSplit="3" ySplit="3" topLeftCell="M4" activePane="bottomRight" state="frozen"/>
      <selection pane="topRight" activeCell="D1" sqref="D1"/>
      <selection pane="bottomLeft" activeCell="A4" sqref="A4"/>
      <selection pane="bottomRight" sqref="A1:A3"/>
    </sheetView>
  </sheetViews>
  <sheetFormatPr defaultColWidth="11.44140625" defaultRowHeight="16.3" x14ac:dyDescent="0.3"/>
  <cols>
    <col min="1" max="1" width="35.109375" style="33" bestFit="1" customWidth="1"/>
    <col min="2" max="3" width="10.77734375" style="109"/>
    <col min="4" max="20" width="10.77734375" style="33"/>
  </cols>
  <sheetData>
    <row r="1" spans="1:21" x14ac:dyDescent="0.3">
      <c r="A1" s="250" t="s">
        <v>266</v>
      </c>
      <c r="B1" s="226" t="s">
        <v>0</v>
      </c>
      <c r="C1" s="227"/>
      <c r="D1" s="1" t="s">
        <v>395</v>
      </c>
      <c r="E1" s="1" t="s">
        <v>396</v>
      </c>
      <c r="F1" s="1" t="s">
        <v>378</v>
      </c>
      <c r="G1" s="1" t="s">
        <v>379</v>
      </c>
      <c r="H1" s="1" t="s">
        <v>380</v>
      </c>
      <c r="I1" s="1" t="s">
        <v>381</v>
      </c>
      <c r="J1" s="1" t="s">
        <v>382</v>
      </c>
      <c r="K1" s="1" t="s">
        <v>398</v>
      </c>
      <c r="L1" s="1" t="s">
        <v>406</v>
      </c>
      <c r="M1" s="1" t="s">
        <v>407</v>
      </c>
      <c r="N1" s="1" t="s">
        <v>400</v>
      </c>
      <c r="O1" s="1" t="s">
        <v>388</v>
      </c>
      <c r="P1" s="1" t="s">
        <v>401</v>
      </c>
      <c r="Q1" s="1" t="s">
        <v>390</v>
      </c>
      <c r="R1" s="1" t="s">
        <v>391</v>
      </c>
      <c r="S1" s="1" t="s">
        <v>392</v>
      </c>
      <c r="T1" s="1" t="s">
        <v>393</v>
      </c>
      <c r="U1" s="1" t="s">
        <v>738</v>
      </c>
    </row>
    <row r="2" spans="1:21" x14ac:dyDescent="0.3">
      <c r="A2" s="251"/>
      <c r="B2" s="228" t="s">
        <v>9</v>
      </c>
      <c r="C2" s="240"/>
      <c r="D2" s="94">
        <v>42036</v>
      </c>
      <c r="E2" s="61"/>
      <c r="F2" s="60">
        <v>36951</v>
      </c>
      <c r="G2" s="60">
        <v>39508</v>
      </c>
      <c r="H2" s="60">
        <v>42064</v>
      </c>
      <c r="I2" s="60">
        <v>44621</v>
      </c>
      <c r="J2" s="60">
        <v>47178</v>
      </c>
      <c r="K2" s="60">
        <v>38443</v>
      </c>
      <c r="L2" s="60">
        <v>41000</v>
      </c>
      <c r="M2" s="60">
        <v>43556</v>
      </c>
      <c r="N2" s="60">
        <v>46113</v>
      </c>
      <c r="O2" s="60">
        <v>38108</v>
      </c>
      <c r="P2" s="60">
        <v>41395</v>
      </c>
      <c r="Q2" s="60">
        <v>43221</v>
      </c>
      <c r="R2" s="60">
        <v>45413</v>
      </c>
      <c r="S2" s="60">
        <v>11444</v>
      </c>
      <c r="T2" s="60">
        <v>39234</v>
      </c>
      <c r="U2" s="60">
        <v>42156</v>
      </c>
    </row>
    <row r="3" spans="1:21" ht="17" thickBot="1" x14ac:dyDescent="0.35">
      <c r="A3" s="252"/>
      <c r="B3" s="104" t="s">
        <v>239</v>
      </c>
      <c r="C3" s="63" t="s">
        <v>11</v>
      </c>
      <c r="D3" s="200" t="s">
        <v>14</v>
      </c>
      <c r="E3" s="95"/>
      <c r="F3" s="214" t="s">
        <v>82</v>
      </c>
      <c r="G3" s="213" t="s">
        <v>80</v>
      </c>
      <c r="H3" s="214" t="s">
        <v>17</v>
      </c>
      <c r="I3" s="213" t="s">
        <v>12</v>
      </c>
      <c r="J3" s="214" t="s">
        <v>114</v>
      </c>
      <c r="K3" s="213" t="s">
        <v>79</v>
      </c>
      <c r="L3" s="214" t="s">
        <v>13</v>
      </c>
      <c r="M3" s="214" t="s">
        <v>24</v>
      </c>
      <c r="N3" s="214" t="s">
        <v>81</v>
      </c>
      <c r="O3" s="213" t="s">
        <v>113</v>
      </c>
      <c r="P3" s="213" t="s">
        <v>18</v>
      </c>
      <c r="Q3" s="213" t="s">
        <v>83</v>
      </c>
      <c r="R3" s="213" t="s">
        <v>26</v>
      </c>
      <c r="S3" s="222" t="s">
        <v>21</v>
      </c>
      <c r="T3" s="206" t="s">
        <v>23</v>
      </c>
      <c r="U3" s="206" t="s">
        <v>17</v>
      </c>
    </row>
    <row r="4" spans="1:21" ht="21.1" x14ac:dyDescent="0.35">
      <c r="A4" s="48" t="s">
        <v>240</v>
      </c>
      <c r="B4" s="107"/>
      <c r="C4" s="27"/>
      <c r="D4" s="75" t="s">
        <v>554</v>
      </c>
      <c r="E4" s="54"/>
      <c r="F4" s="75">
        <v>15</v>
      </c>
      <c r="G4" s="75">
        <v>15</v>
      </c>
      <c r="H4" s="75">
        <v>15</v>
      </c>
      <c r="I4" s="75" t="s">
        <v>554</v>
      </c>
      <c r="J4" s="75" t="s">
        <v>554</v>
      </c>
      <c r="K4" s="75"/>
      <c r="L4" s="75"/>
      <c r="M4" s="75"/>
      <c r="N4" s="75"/>
      <c r="O4" s="75" t="s">
        <v>554</v>
      </c>
      <c r="P4" s="75" t="s">
        <v>554</v>
      </c>
      <c r="Q4" s="75" t="s">
        <v>554</v>
      </c>
      <c r="R4" s="75">
        <v>15</v>
      </c>
      <c r="S4" s="75" t="s">
        <v>554</v>
      </c>
      <c r="T4" s="75" t="s">
        <v>550</v>
      </c>
      <c r="U4" s="75">
        <v>15</v>
      </c>
    </row>
    <row r="5" spans="1:21" x14ac:dyDescent="0.3">
      <c r="A5" s="80" t="s">
        <v>28</v>
      </c>
      <c r="B5" s="106">
        <f>SUM(D5:T5)+12</f>
        <v>24</v>
      </c>
      <c r="C5" s="25">
        <f>B5</f>
        <v>24</v>
      </c>
      <c r="D5" s="75">
        <v>1</v>
      </c>
      <c r="E5" s="54"/>
      <c r="F5" s="81">
        <v>1</v>
      </c>
      <c r="G5" s="41">
        <v>1</v>
      </c>
      <c r="H5" s="75">
        <v>1</v>
      </c>
      <c r="I5" s="75">
        <v>1</v>
      </c>
      <c r="J5" s="75">
        <v>1</v>
      </c>
      <c r="K5" s="75"/>
      <c r="L5" s="75"/>
      <c r="M5" s="75"/>
      <c r="N5" s="75"/>
      <c r="O5" s="75">
        <v>1</v>
      </c>
      <c r="P5" s="75">
        <v>1</v>
      </c>
      <c r="Q5" s="75">
        <v>1</v>
      </c>
      <c r="R5" s="75">
        <v>1</v>
      </c>
      <c r="S5" s="75">
        <v>1</v>
      </c>
      <c r="T5" s="75">
        <v>1</v>
      </c>
      <c r="U5" s="75">
        <v>1</v>
      </c>
    </row>
    <row r="6" spans="1:21" x14ac:dyDescent="0.3">
      <c r="A6" s="80" t="s">
        <v>29</v>
      </c>
      <c r="B6" s="106">
        <f>SUM(D6:T6)</f>
        <v>0</v>
      </c>
      <c r="C6" s="25">
        <f>B6</f>
        <v>0</v>
      </c>
      <c r="D6" s="75"/>
      <c r="E6" s="5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1" x14ac:dyDescent="0.3">
      <c r="A7" s="80" t="s">
        <v>30</v>
      </c>
      <c r="B7" s="106">
        <f>B5+B6</f>
        <v>24</v>
      </c>
      <c r="C7" s="25">
        <f>C5+C6</f>
        <v>24</v>
      </c>
      <c r="D7" s="75"/>
      <c r="E7" s="54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spans="1:21" x14ac:dyDescent="0.3">
      <c r="A8" s="80" t="s">
        <v>31</v>
      </c>
      <c r="B8" s="106">
        <f>SUM(D8:T8)</f>
        <v>1</v>
      </c>
      <c r="C8" s="25">
        <f>B8</f>
        <v>1</v>
      </c>
      <c r="D8" s="75"/>
      <c r="E8" s="54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>
        <v>1</v>
      </c>
      <c r="R8" s="75"/>
      <c r="S8" s="75"/>
      <c r="T8" s="75"/>
      <c r="U8" s="75"/>
    </row>
    <row r="9" spans="1:21" ht="17" thickBot="1" x14ac:dyDescent="0.35">
      <c r="A9" s="82" t="s">
        <v>32</v>
      </c>
      <c r="B9" s="106">
        <f>SUM(D9:T9)</f>
        <v>5</v>
      </c>
      <c r="C9" s="26">
        <f>B9</f>
        <v>5</v>
      </c>
      <c r="D9" s="78"/>
      <c r="E9" s="79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>
        <v>5</v>
      </c>
      <c r="R9" s="78"/>
      <c r="S9" s="78"/>
      <c r="T9" s="78"/>
      <c r="U9" s="78"/>
    </row>
    <row r="10" spans="1:21" ht="21.1" x14ac:dyDescent="0.35">
      <c r="A10" s="48" t="s">
        <v>241</v>
      </c>
      <c r="B10" s="107"/>
      <c r="C10" s="27"/>
      <c r="D10" s="75">
        <v>14</v>
      </c>
      <c r="E10" s="54"/>
      <c r="F10" s="75" t="s">
        <v>628</v>
      </c>
      <c r="G10" s="75"/>
      <c r="H10" s="75">
        <v>14</v>
      </c>
      <c r="I10" s="75">
        <v>14</v>
      </c>
      <c r="J10" s="75">
        <v>14</v>
      </c>
      <c r="K10" s="75"/>
      <c r="L10" s="75" t="s">
        <v>554</v>
      </c>
      <c r="M10" s="75">
        <v>14</v>
      </c>
      <c r="N10" s="75" t="s">
        <v>628</v>
      </c>
      <c r="O10" s="75">
        <v>14</v>
      </c>
      <c r="P10" s="75">
        <v>14</v>
      </c>
      <c r="Q10" s="75">
        <v>14</v>
      </c>
      <c r="R10" s="75" t="s">
        <v>628</v>
      </c>
      <c r="S10" s="75"/>
      <c r="T10" s="75"/>
      <c r="U10" s="75"/>
    </row>
    <row r="11" spans="1:21" x14ac:dyDescent="0.3">
      <c r="A11" s="80" t="s">
        <v>28</v>
      </c>
      <c r="B11" s="106">
        <f>SUM(D11:T11)+11</f>
        <v>23</v>
      </c>
      <c r="C11" s="25">
        <f>B11</f>
        <v>23</v>
      </c>
      <c r="D11" s="75">
        <v>1</v>
      </c>
      <c r="E11" s="54"/>
      <c r="F11" s="75">
        <v>1</v>
      </c>
      <c r="G11" s="75"/>
      <c r="H11" s="75">
        <v>1</v>
      </c>
      <c r="I11" s="75">
        <v>1</v>
      </c>
      <c r="J11" s="75">
        <v>1</v>
      </c>
      <c r="K11" s="75"/>
      <c r="L11" s="75">
        <v>1</v>
      </c>
      <c r="M11" s="75">
        <v>1</v>
      </c>
      <c r="N11" s="75">
        <v>1</v>
      </c>
      <c r="O11" s="75">
        <v>1</v>
      </c>
      <c r="P11" s="75">
        <v>1</v>
      </c>
      <c r="Q11" s="75">
        <v>1</v>
      </c>
      <c r="R11" s="75">
        <v>1</v>
      </c>
      <c r="S11" s="75"/>
      <c r="T11" s="75"/>
      <c r="U11" s="75"/>
    </row>
    <row r="12" spans="1:21" x14ac:dyDescent="0.3">
      <c r="A12" s="80" t="s">
        <v>29</v>
      </c>
      <c r="B12" s="106">
        <f>SUM(D12:T12)</f>
        <v>0</v>
      </c>
      <c r="C12" s="25">
        <f>B12</f>
        <v>0</v>
      </c>
      <c r="D12" s="75"/>
      <c r="E12" s="5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spans="1:21" x14ac:dyDescent="0.3">
      <c r="A13" s="80" t="s">
        <v>30</v>
      </c>
      <c r="B13" s="106">
        <f>B11+B12</f>
        <v>23</v>
      </c>
      <c r="C13" s="25">
        <f>C11+C12</f>
        <v>23</v>
      </c>
      <c r="D13" s="75"/>
      <c r="E13" s="5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spans="1:21" x14ac:dyDescent="0.3">
      <c r="A14" s="80" t="s">
        <v>31</v>
      </c>
      <c r="B14" s="106">
        <f>SUM(D14:T14)+2</f>
        <v>8</v>
      </c>
      <c r="C14" s="25">
        <f>B14</f>
        <v>8</v>
      </c>
      <c r="D14" s="75"/>
      <c r="E14" s="54"/>
      <c r="F14" s="75"/>
      <c r="G14" s="75"/>
      <c r="H14" s="75">
        <v>3</v>
      </c>
      <c r="I14" s="75"/>
      <c r="J14" s="75"/>
      <c r="K14" s="75"/>
      <c r="L14" s="75"/>
      <c r="M14" s="75">
        <v>1</v>
      </c>
      <c r="N14" s="75"/>
      <c r="O14" s="75">
        <v>1</v>
      </c>
      <c r="P14" s="75"/>
      <c r="Q14" s="75">
        <v>1</v>
      </c>
      <c r="R14" s="75"/>
      <c r="S14" s="75"/>
      <c r="T14" s="75"/>
      <c r="U14" s="75"/>
    </row>
    <row r="15" spans="1:21" ht="17" thickBot="1" x14ac:dyDescent="0.35">
      <c r="A15" s="82" t="s">
        <v>32</v>
      </c>
      <c r="B15" s="106">
        <f>SUM(D15:T15)+10</f>
        <v>40</v>
      </c>
      <c r="C15" s="26">
        <f>B15</f>
        <v>40</v>
      </c>
      <c r="D15" s="78"/>
      <c r="E15" s="79"/>
      <c r="F15" s="78"/>
      <c r="G15" s="78"/>
      <c r="H15" s="78">
        <v>15</v>
      </c>
      <c r="I15" s="78"/>
      <c r="J15" s="78"/>
      <c r="K15" s="78"/>
      <c r="L15" s="78"/>
      <c r="M15" s="78">
        <v>5</v>
      </c>
      <c r="N15" s="78"/>
      <c r="O15" s="75">
        <v>5</v>
      </c>
      <c r="P15" s="75"/>
      <c r="Q15" s="75">
        <v>5</v>
      </c>
      <c r="R15" s="75"/>
      <c r="S15" s="75"/>
      <c r="T15" s="75"/>
      <c r="U15" s="75"/>
    </row>
    <row r="16" spans="1:21" ht="21.1" x14ac:dyDescent="0.35">
      <c r="A16" s="66" t="s">
        <v>242</v>
      </c>
      <c r="B16" s="107"/>
      <c r="C16" s="27"/>
      <c r="D16" s="75">
        <v>11</v>
      </c>
      <c r="E16" s="54"/>
      <c r="F16" s="75">
        <v>11</v>
      </c>
      <c r="G16" s="75">
        <v>11</v>
      </c>
      <c r="H16" s="75">
        <v>11</v>
      </c>
      <c r="I16" s="75">
        <v>11</v>
      </c>
      <c r="J16" s="75"/>
      <c r="K16" s="75">
        <v>11</v>
      </c>
      <c r="L16" s="75">
        <v>11</v>
      </c>
      <c r="M16" s="75" t="s">
        <v>638</v>
      </c>
      <c r="N16" s="75"/>
      <c r="O16" s="83"/>
      <c r="P16" s="83"/>
      <c r="Q16" s="83">
        <v>11</v>
      </c>
      <c r="R16" s="83">
        <v>11</v>
      </c>
      <c r="S16" s="83">
        <v>11</v>
      </c>
      <c r="T16" s="83" t="s">
        <v>554</v>
      </c>
      <c r="U16" s="83">
        <v>11</v>
      </c>
    </row>
    <row r="17" spans="1:21" x14ac:dyDescent="0.3">
      <c r="A17" s="72" t="s">
        <v>28</v>
      </c>
      <c r="B17" s="106">
        <f>SUM(D17:T17)+11</f>
        <v>23</v>
      </c>
      <c r="C17" s="25">
        <f>B17</f>
        <v>23</v>
      </c>
      <c r="D17" s="75">
        <v>1</v>
      </c>
      <c r="E17" s="54"/>
      <c r="F17" s="75">
        <v>1</v>
      </c>
      <c r="G17" s="75">
        <v>1</v>
      </c>
      <c r="H17" s="75">
        <v>1</v>
      </c>
      <c r="I17" s="75">
        <v>1</v>
      </c>
      <c r="J17" s="75"/>
      <c r="K17" s="75">
        <v>1</v>
      </c>
      <c r="L17" s="75">
        <v>1</v>
      </c>
      <c r="M17" s="75">
        <v>1</v>
      </c>
      <c r="N17" s="75"/>
      <c r="O17" s="75"/>
      <c r="P17" s="75"/>
      <c r="Q17" s="75">
        <v>1</v>
      </c>
      <c r="R17" s="75">
        <v>1</v>
      </c>
      <c r="S17" s="75">
        <v>1</v>
      </c>
      <c r="T17" s="75">
        <v>1</v>
      </c>
      <c r="U17" s="75">
        <v>1</v>
      </c>
    </row>
    <row r="18" spans="1:21" x14ac:dyDescent="0.3">
      <c r="A18" s="72" t="s">
        <v>29</v>
      </c>
      <c r="B18" s="106">
        <f>SUM(D18:T18)</f>
        <v>0</v>
      </c>
      <c r="C18" s="25">
        <f>B18</f>
        <v>0</v>
      </c>
      <c r="D18" s="75"/>
      <c r="E18" s="54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spans="1:21" x14ac:dyDescent="0.3">
      <c r="A19" s="72" t="s">
        <v>30</v>
      </c>
      <c r="B19" s="106">
        <f>B17+B18</f>
        <v>23</v>
      </c>
      <c r="C19" s="25">
        <f>C17+C18</f>
        <v>23</v>
      </c>
      <c r="D19" s="75"/>
      <c r="E19" s="5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spans="1:21" x14ac:dyDescent="0.3">
      <c r="A20" s="72" t="s">
        <v>31</v>
      </c>
      <c r="B20" s="106">
        <f>SUM(D20:T20)+5</f>
        <v>13</v>
      </c>
      <c r="C20" s="25">
        <f>B20</f>
        <v>13</v>
      </c>
      <c r="D20" s="75">
        <v>3</v>
      </c>
      <c r="E20" s="54"/>
      <c r="F20" s="75"/>
      <c r="G20" s="75"/>
      <c r="H20" s="75"/>
      <c r="I20" s="75">
        <v>1</v>
      </c>
      <c r="J20" s="75"/>
      <c r="K20" s="75"/>
      <c r="L20" s="75"/>
      <c r="M20" s="75"/>
      <c r="N20" s="75"/>
      <c r="O20" s="75"/>
      <c r="P20" s="75"/>
      <c r="Q20" s="75">
        <v>1</v>
      </c>
      <c r="R20" s="75">
        <v>1</v>
      </c>
      <c r="S20" s="75">
        <v>2</v>
      </c>
      <c r="T20" s="75"/>
      <c r="U20" s="75"/>
    </row>
    <row r="21" spans="1:21" ht="17" thickBot="1" x14ac:dyDescent="0.35">
      <c r="A21" s="76" t="s">
        <v>32</v>
      </c>
      <c r="B21" s="106">
        <f>SUM(D21:T21)+25</f>
        <v>65</v>
      </c>
      <c r="C21" s="26">
        <f>B21</f>
        <v>65</v>
      </c>
      <c r="D21" s="78">
        <v>15</v>
      </c>
      <c r="E21" s="79"/>
      <c r="F21" s="78"/>
      <c r="G21" s="78"/>
      <c r="H21" s="78"/>
      <c r="I21" s="78">
        <v>5</v>
      </c>
      <c r="J21" s="78"/>
      <c r="K21" s="78"/>
      <c r="L21" s="78"/>
      <c r="M21" s="78"/>
      <c r="N21" s="78"/>
      <c r="O21" s="78"/>
      <c r="P21" s="78"/>
      <c r="Q21" s="78">
        <v>5</v>
      </c>
      <c r="R21" s="78">
        <v>5</v>
      </c>
      <c r="S21" s="78">
        <v>10</v>
      </c>
      <c r="T21" s="78"/>
      <c r="U21" s="78"/>
    </row>
    <row r="22" spans="1:21" ht="21.1" x14ac:dyDescent="0.35">
      <c r="A22" s="48" t="s">
        <v>728</v>
      </c>
      <c r="B22" s="108"/>
      <c r="C22" s="27"/>
      <c r="D22" s="75" t="s">
        <v>551</v>
      </c>
      <c r="E22" s="54"/>
      <c r="F22" s="75" t="s">
        <v>621</v>
      </c>
      <c r="G22" s="75" t="s">
        <v>551</v>
      </c>
      <c r="H22" s="75" t="s">
        <v>551</v>
      </c>
      <c r="I22" s="75" t="s">
        <v>551</v>
      </c>
      <c r="J22" s="75" t="s">
        <v>551</v>
      </c>
      <c r="K22" s="75"/>
      <c r="L22" s="75" t="s">
        <v>551</v>
      </c>
      <c r="M22" s="75"/>
      <c r="N22" s="75" t="s">
        <v>551</v>
      </c>
      <c r="O22" s="75">
        <v>13</v>
      </c>
      <c r="P22" s="75" t="s">
        <v>551</v>
      </c>
      <c r="Q22" s="75" t="s">
        <v>551</v>
      </c>
      <c r="R22" s="75"/>
      <c r="S22" s="75"/>
      <c r="T22" s="75">
        <v>10</v>
      </c>
      <c r="U22" s="75" t="s">
        <v>551</v>
      </c>
    </row>
    <row r="23" spans="1:21" x14ac:dyDescent="0.3">
      <c r="A23" s="80" t="s">
        <v>28</v>
      </c>
      <c r="B23" s="106">
        <f>SUM(D23:T23)+9</f>
        <v>11</v>
      </c>
      <c r="C23" s="25">
        <f>B23</f>
        <v>11</v>
      </c>
      <c r="D23" s="75"/>
      <c r="E23" s="54"/>
      <c r="F23" s="75"/>
      <c r="G23" s="75"/>
      <c r="H23" s="75"/>
      <c r="I23" s="75"/>
      <c r="J23" s="75"/>
      <c r="K23" s="75"/>
      <c r="L23" s="75"/>
      <c r="M23" s="75"/>
      <c r="N23" s="75"/>
      <c r="O23" s="75">
        <v>1</v>
      </c>
      <c r="P23" s="75"/>
      <c r="Q23" s="75"/>
      <c r="R23" s="75"/>
      <c r="S23" s="75"/>
      <c r="T23" s="75">
        <v>1</v>
      </c>
      <c r="U23" s="75"/>
    </row>
    <row r="24" spans="1:21" x14ac:dyDescent="0.3">
      <c r="A24" s="80" t="s">
        <v>29</v>
      </c>
      <c r="B24" s="106">
        <f>SUM(D24:T24)+5</f>
        <v>14</v>
      </c>
      <c r="C24" s="25">
        <f>B24+7</f>
        <v>21</v>
      </c>
      <c r="D24" s="75">
        <v>1</v>
      </c>
      <c r="E24" s="54"/>
      <c r="F24" s="75"/>
      <c r="G24" s="75">
        <v>1</v>
      </c>
      <c r="H24" s="75">
        <v>1</v>
      </c>
      <c r="I24" s="75">
        <v>1</v>
      </c>
      <c r="J24" s="75">
        <v>1</v>
      </c>
      <c r="K24" s="75"/>
      <c r="L24" s="75">
        <v>1</v>
      </c>
      <c r="M24" s="75"/>
      <c r="N24" s="75">
        <v>1</v>
      </c>
      <c r="O24" s="75"/>
      <c r="P24" s="75">
        <v>1</v>
      </c>
      <c r="Q24" s="75">
        <v>1</v>
      </c>
      <c r="R24" s="75"/>
      <c r="S24" s="75"/>
      <c r="T24" s="75"/>
      <c r="U24" s="75">
        <v>1</v>
      </c>
    </row>
    <row r="25" spans="1:21" x14ac:dyDescent="0.3">
      <c r="A25" s="80" t="s">
        <v>30</v>
      </c>
      <c r="B25" s="106">
        <f>B23+B24</f>
        <v>25</v>
      </c>
      <c r="C25" s="25">
        <f>C23+C24</f>
        <v>32</v>
      </c>
      <c r="D25" s="75"/>
      <c r="E25" s="5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spans="1:21" x14ac:dyDescent="0.3">
      <c r="A26" s="80" t="s">
        <v>31</v>
      </c>
      <c r="B26" s="106">
        <f>SUM(D26:T26)+2</f>
        <v>2</v>
      </c>
      <c r="C26" s="25">
        <f>B26</f>
        <v>2</v>
      </c>
      <c r="D26" s="75"/>
      <c r="E26" s="54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  <row r="27" spans="1:21" x14ac:dyDescent="0.3">
      <c r="A27" s="80" t="s">
        <v>40</v>
      </c>
      <c r="B27" s="106"/>
      <c r="C27" s="25"/>
      <c r="D27" s="75"/>
      <c r="E27" s="54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>
        <v>1</v>
      </c>
      <c r="R27" s="75"/>
      <c r="S27" s="75"/>
      <c r="T27" s="75">
        <v>0</v>
      </c>
      <c r="U27" s="75"/>
    </row>
    <row r="28" spans="1:21" x14ac:dyDescent="0.3">
      <c r="A28" s="80" t="s">
        <v>85</v>
      </c>
      <c r="B28" s="106"/>
      <c r="C28" s="25"/>
      <c r="D28" s="75"/>
      <c r="E28" s="5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>
        <v>2</v>
      </c>
      <c r="R28" s="75"/>
      <c r="S28" s="75"/>
      <c r="T28" s="75">
        <v>1</v>
      </c>
      <c r="U28" s="75"/>
    </row>
    <row r="29" spans="1:21" ht="17" thickBot="1" x14ac:dyDescent="0.35">
      <c r="A29" s="82" t="s">
        <v>32</v>
      </c>
      <c r="B29" s="106">
        <f>SUM(D29:T29)+10</f>
        <v>12</v>
      </c>
      <c r="C29" s="26">
        <f>B29</f>
        <v>12</v>
      </c>
      <c r="D29" s="78"/>
      <c r="E29" s="79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>
        <v>2</v>
      </c>
      <c r="R29" s="78"/>
      <c r="S29" s="78"/>
      <c r="T29" s="78"/>
      <c r="U29" s="78"/>
    </row>
    <row r="30" spans="1:21" ht="21.1" x14ac:dyDescent="0.35">
      <c r="A30" s="48" t="s">
        <v>243</v>
      </c>
      <c r="B30" s="107"/>
      <c r="C30" s="27"/>
      <c r="D30" s="75"/>
      <c r="E30" s="54"/>
      <c r="F30" s="75"/>
      <c r="G30" s="75"/>
      <c r="H30" s="75"/>
      <c r="I30" s="75"/>
      <c r="J30" s="75" t="s">
        <v>668</v>
      </c>
      <c r="K30" s="75">
        <v>14</v>
      </c>
      <c r="L30" s="75">
        <v>14</v>
      </c>
      <c r="M30" s="75" t="s">
        <v>551</v>
      </c>
      <c r="N30" s="75">
        <v>11</v>
      </c>
      <c r="O30" s="75">
        <v>11</v>
      </c>
      <c r="P30" s="75" t="s">
        <v>638</v>
      </c>
      <c r="Q30" s="75" t="s">
        <v>551</v>
      </c>
      <c r="R30" s="75" t="s">
        <v>551</v>
      </c>
      <c r="S30" s="75">
        <v>14</v>
      </c>
      <c r="T30" s="75">
        <v>14</v>
      </c>
      <c r="U30" s="75">
        <v>14</v>
      </c>
    </row>
    <row r="31" spans="1:21" x14ac:dyDescent="0.3">
      <c r="A31" s="80" t="s">
        <v>28</v>
      </c>
      <c r="B31" s="106">
        <f>SUM(D31:T31)+14</f>
        <v>22</v>
      </c>
      <c r="C31" s="25">
        <f>B31</f>
        <v>22</v>
      </c>
      <c r="D31" s="75"/>
      <c r="E31" s="54"/>
      <c r="F31" s="75"/>
      <c r="G31" s="75"/>
      <c r="H31" s="75"/>
      <c r="I31" s="75"/>
      <c r="J31" s="75">
        <v>1</v>
      </c>
      <c r="K31" s="75">
        <v>1</v>
      </c>
      <c r="L31" s="75">
        <v>1</v>
      </c>
      <c r="M31" s="75"/>
      <c r="N31" s="75">
        <v>1</v>
      </c>
      <c r="O31" s="75">
        <v>1</v>
      </c>
      <c r="P31" s="75">
        <v>1</v>
      </c>
      <c r="Q31" s="75"/>
      <c r="R31" s="75"/>
      <c r="S31" s="75">
        <v>1</v>
      </c>
      <c r="T31" s="75">
        <v>1</v>
      </c>
      <c r="U31" s="75">
        <v>1</v>
      </c>
    </row>
    <row r="32" spans="1:21" x14ac:dyDescent="0.3">
      <c r="A32" s="80" t="s">
        <v>29</v>
      </c>
      <c r="B32" s="106">
        <f>SUM(D32:T32)+10</f>
        <v>13</v>
      </c>
      <c r="C32" s="25">
        <f>B32</f>
        <v>13</v>
      </c>
      <c r="D32" s="75"/>
      <c r="E32" s="54"/>
      <c r="F32" s="75"/>
      <c r="G32" s="75"/>
      <c r="H32" s="75"/>
      <c r="I32" s="75"/>
      <c r="J32" s="75"/>
      <c r="K32" s="75"/>
      <c r="L32" s="75"/>
      <c r="M32" s="75">
        <v>1</v>
      </c>
      <c r="N32" s="75"/>
      <c r="O32" s="75"/>
      <c r="P32" s="75"/>
      <c r="Q32" s="75">
        <v>1</v>
      </c>
      <c r="R32" s="75">
        <v>1</v>
      </c>
      <c r="S32" s="75"/>
      <c r="T32" s="75"/>
      <c r="U32" s="75"/>
    </row>
    <row r="33" spans="1:21" x14ac:dyDescent="0.3">
      <c r="A33" s="80" t="s">
        <v>30</v>
      </c>
      <c r="B33" s="106">
        <f>B31+B32</f>
        <v>35</v>
      </c>
      <c r="C33" s="25">
        <f>C31+C32</f>
        <v>35</v>
      </c>
      <c r="D33" s="75"/>
      <c r="E33" s="54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</row>
    <row r="34" spans="1:21" x14ac:dyDescent="0.3">
      <c r="A34" s="80" t="s">
        <v>31</v>
      </c>
      <c r="B34" s="106">
        <f>SUM(D34:T34)+5</f>
        <v>9</v>
      </c>
      <c r="C34" s="25">
        <f>B34</f>
        <v>9</v>
      </c>
      <c r="D34" s="75"/>
      <c r="E34" s="54"/>
      <c r="F34" s="75"/>
      <c r="G34" s="75"/>
      <c r="H34" s="75"/>
      <c r="I34" s="75"/>
      <c r="J34" s="75"/>
      <c r="K34" s="75">
        <v>1</v>
      </c>
      <c r="L34" s="75">
        <v>1</v>
      </c>
      <c r="M34" s="75"/>
      <c r="N34" s="75"/>
      <c r="O34" s="75">
        <v>1</v>
      </c>
      <c r="P34" s="75"/>
      <c r="Q34" s="75"/>
      <c r="R34" s="75"/>
      <c r="S34" s="75">
        <v>1</v>
      </c>
      <c r="T34" s="75"/>
      <c r="U34" s="75">
        <v>1</v>
      </c>
    </row>
    <row r="35" spans="1:21" ht="17" thickBot="1" x14ac:dyDescent="0.35">
      <c r="A35" s="82" t="s">
        <v>32</v>
      </c>
      <c r="B35" s="106">
        <f>SUM(D35:T35)+25</f>
        <v>45</v>
      </c>
      <c r="C35" s="26">
        <f>B35</f>
        <v>45</v>
      </c>
      <c r="D35" s="78"/>
      <c r="E35" s="79"/>
      <c r="F35" s="78"/>
      <c r="G35" s="78"/>
      <c r="H35" s="78"/>
      <c r="I35" s="78"/>
      <c r="J35" s="78"/>
      <c r="K35" s="78">
        <v>5</v>
      </c>
      <c r="L35" s="78">
        <v>5</v>
      </c>
      <c r="M35" s="78"/>
      <c r="N35" s="78"/>
      <c r="O35" s="78">
        <v>5</v>
      </c>
      <c r="P35" s="78"/>
      <c r="Q35" s="78"/>
      <c r="R35" s="78"/>
      <c r="S35" s="75">
        <v>5</v>
      </c>
      <c r="T35" s="75"/>
      <c r="U35" s="75">
        <v>5</v>
      </c>
    </row>
    <row r="36" spans="1:21" ht="21.1" x14ac:dyDescent="0.35">
      <c r="A36" s="66" t="s">
        <v>471</v>
      </c>
      <c r="B36" s="107"/>
      <c r="C36" s="27"/>
      <c r="D36" s="75" t="s">
        <v>551</v>
      </c>
      <c r="E36" s="54"/>
      <c r="F36" s="75" t="s">
        <v>551</v>
      </c>
      <c r="G36" s="75" t="s">
        <v>628</v>
      </c>
      <c r="H36" s="75" t="s">
        <v>621</v>
      </c>
      <c r="I36" s="75" t="s">
        <v>551</v>
      </c>
      <c r="J36" s="75"/>
      <c r="K36" s="75" t="s">
        <v>551</v>
      </c>
      <c r="L36" s="75" t="s">
        <v>551</v>
      </c>
      <c r="M36" s="75">
        <v>15</v>
      </c>
      <c r="N36" s="75">
        <v>15</v>
      </c>
      <c r="O36" s="83" t="s">
        <v>551</v>
      </c>
      <c r="P36" s="83" t="s">
        <v>551</v>
      </c>
      <c r="Q36" s="83"/>
      <c r="R36" s="83"/>
      <c r="S36" s="83" t="s">
        <v>551</v>
      </c>
      <c r="T36" s="83" t="s">
        <v>638</v>
      </c>
      <c r="U36" s="83"/>
    </row>
    <row r="37" spans="1:21" x14ac:dyDescent="0.3">
      <c r="A37" s="72" t="s">
        <v>28</v>
      </c>
      <c r="B37" s="106">
        <f>SUM(D37:T37)+10</f>
        <v>14</v>
      </c>
      <c r="C37" s="25">
        <f>B37</f>
        <v>14</v>
      </c>
      <c r="D37" s="75"/>
      <c r="E37" s="54"/>
      <c r="F37" s="75"/>
      <c r="G37" s="75">
        <v>1</v>
      </c>
      <c r="H37" s="75"/>
      <c r="I37" s="75"/>
      <c r="J37" s="75"/>
      <c r="K37" s="75"/>
      <c r="L37" s="75"/>
      <c r="M37" s="75">
        <v>1</v>
      </c>
      <c r="N37" s="75">
        <v>1</v>
      </c>
      <c r="O37" s="75"/>
      <c r="P37" s="75"/>
      <c r="Q37" s="75"/>
      <c r="R37" s="75"/>
      <c r="S37" s="75"/>
      <c r="T37" s="75">
        <v>1</v>
      </c>
      <c r="U37" s="75"/>
    </row>
    <row r="38" spans="1:21" x14ac:dyDescent="0.3">
      <c r="A38" s="72" t="s">
        <v>29</v>
      </c>
      <c r="B38" s="106">
        <f>SUM(D38:T38)+10</f>
        <v>18</v>
      </c>
      <c r="C38" s="25">
        <f>B38</f>
        <v>18</v>
      </c>
      <c r="D38" s="75">
        <v>1</v>
      </c>
      <c r="E38" s="54"/>
      <c r="F38" s="75">
        <v>1</v>
      </c>
      <c r="G38" s="75"/>
      <c r="H38" s="75"/>
      <c r="I38" s="75">
        <v>1</v>
      </c>
      <c r="J38" s="75"/>
      <c r="K38" s="75">
        <v>1</v>
      </c>
      <c r="L38" s="75">
        <v>1</v>
      </c>
      <c r="M38" s="75"/>
      <c r="N38" s="75"/>
      <c r="O38" s="75">
        <v>1</v>
      </c>
      <c r="P38" s="75">
        <v>1</v>
      </c>
      <c r="Q38" s="75"/>
      <c r="R38" s="75"/>
      <c r="S38" s="75">
        <v>1</v>
      </c>
      <c r="T38" s="75"/>
      <c r="U38" s="75"/>
    </row>
    <row r="39" spans="1:21" x14ac:dyDescent="0.3">
      <c r="A39" s="72" t="s">
        <v>30</v>
      </c>
      <c r="B39" s="106">
        <f>B37+B38</f>
        <v>32</v>
      </c>
      <c r="C39" s="25">
        <f>C37+C38</f>
        <v>32</v>
      </c>
      <c r="D39" s="75"/>
      <c r="E39" s="54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</row>
    <row r="40" spans="1:21" x14ac:dyDescent="0.3">
      <c r="A40" s="72" t="s">
        <v>31</v>
      </c>
      <c r="B40" s="106">
        <f>SUM(D40:T40)+1</f>
        <v>5</v>
      </c>
      <c r="C40" s="25">
        <f>B40</f>
        <v>5</v>
      </c>
      <c r="D40" s="75"/>
      <c r="E40" s="54"/>
      <c r="F40" s="75">
        <v>1</v>
      </c>
      <c r="G40" s="75"/>
      <c r="H40" s="75"/>
      <c r="I40" s="75"/>
      <c r="J40" s="75"/>
      <c r="K40" s="75">
        <v>1</v>
      </c>
      <c r="L40" s="75"/>
      <c r="M40" s="75"/>
      <c r="N40" s="75"/>
      <c r="O40" s="75"/>
      <c r="P40" s="75"/>
      <c r="Q40" s="75"/>
      <c r="R40" s="75"/>
      <c r="S40" s="75">
        <v>1</v>
      </c>
      <c r="T40" s="75">
        <v>1</v>
      </c>
      <c r="U40" s="75"/>
    </row>
    <row r="41" spans="1:21" ht="17" thickBot="1" x14ac:dyDescent="0.35">
      <c r="A41" s="76" t="s">
        <v>32</v>
      </c>
      <c r="B41" s="106">
        <f>SUM(D41:T41)+5</f>
        <v>27</v>
      </c>
      <c r="C41" s="26">
        <f>B41</f>
        <v>27</v>
      </c>
      <c r="D41" s="78"/>
      <c r="E41" s="79"/>
      <c r="F41" s="78">
        <v>7</v>
      </c>
      <c r="G41" s="78"/>
      <c r="H41" s="78"/>
      <c r="I41" s="78"/>
      <c r="J41" s="78"/>
      <c r="K41" s="78">
        <v>5</v>
      </c>
      <c r="L41" s="78"/>
      <c r="M41" s="78"/>
      <c r="N41" s="78"/>
      <c r="O41" s="78"/>
      <c r="P41" s="78"/>
      <c r="Q41" s="78"/>
      <c r="R41" s="78"/>
      <c r="S41" s="78">
        <v>5</v>
      </c>
      <c r="T41" s="78">
        <v>5</v>
      </c>
      <c r="U41" s="78"/>
    </row>
    <row r="42" spans="1:21" ht="21.1" x14ac:dyDescent="0.35">
      <c r="A42" s="48" t="s">
        <v>244</v>
      </c>
      <c r="B42" s="107"/>
      <c r="C42" s="27"/>
      <c r="D42" s="75"/>
      <c r="E42" s="54"/>
      <c r="F42" s="75"/>
      <c r="G42" s="75"/>
      <c r="H42" s="75"/>
      <c r="I42" s="75"/>
      <c r="J42" s="75"/>
      <c r="K42" s="75" t="s">
        <v>551</v>
      </c>
      <c r="L42" s="75"/>
      <c r="M42" s="75" t="s">
        <v>551</v>
      </c>
      <c r="N42" s="75">
        <v>12</v>
      </c>
      <c r="O42" s="75" t="s">
        <v>551</v>
      </c>
      <c r="P42" s="75"/>
      <c r="Q42" s="75">
        <v>12</v>
      </c>
      <c r="R42" s="75" t="s">
        <v>621</v>
      </c>
      <c r="S42" s="83" t="s">
        <v>551</v>
      </c>
      <c r="T42" s="83">
        <v>12</v>
      </c>
      <c r="U42" s="83" t="s">
        <v>621</v>
      </c>
    </row>
    <row r="43" spans="1:21" x14ac:dyDescent="0.3">
      <c r="A43" s="80" t="s">
        <v>28</v>
      </c>
      <c r="B43" s="106">
        <f>SUM(D43:T43)+13</f>
        <v>16</v>
      </c>
      <c r="C43" s="25">
        <f>B43</f>
        <v>16</v>
      </c>
      <c r="D43" s="75"/>
      <c r="E43" s="54"/>
      <c r="F43" s="75"/>
      <c r="G43" s="75"/>
      <c r="H43" s="75"/>
      <c r="I43" s="75"/>
      <c r="J43" s="75"/>
      <c r="K43" s="75"/>
      <c r="L43" s="75"/>
      <c r="M43" s="75"/>
      <c r="N43" s="75">
        <v>1</v>
      </c>
      <c r="O43" s="75"/>
      <c r="P43" s="75"/>
      <c r="Q43" s="75">
        <v>1</v>
      </c>
      <c r="R43" s="75"/>
      <c r="S43" s="75"/>
      <c r="T43" s="75">
        <v>1</v>
      </c>
      <c r="U43" s="75"/>
    </row>
    <row r="44" spans="1:21" x14ac:dyDescent="0.3">
      <c r="A44" s="80" t="s">
        <v>29</v>
      </c>
      <c r="B44" s="106">
        <f>SUM(D44:T44)</f>
        <v>4</v>
      </c>
      <c r="C44" s="25">
        <f>B44</f>
        <v>4</v>
      </c>
      <c r="D44" s="75"/>
      <c r="E44" s="54"/>
      <c r="F44" s="75"/>
      <c r="G44" s="75"/>
      <c r="H44" s="75"/>
      <c r="I44" s="75"/>
      <c r="J44" s="75"/>
      <c r="K44" s="75">
        <v>1</v>
      </c>
      <c r="L44" s="75"/>
      <c r="M44" s="75">
        <v>1</v>
      </c>
      <c r="N44" s="75"/>
      <c r="O44" s="75">
        <v>1</v>
      </c>
      <c r="P44" s="75"/>
      <c r="Q44" s="75"/>
      <c r="R44" s="75"/>
      <c r="S44" s="75">
        <v>1</v>
      </c>
      <c r="T44" s="75"/>
      <c r="U44" s="75"/>
    </row>
    <row r="45" spans="1:21" x14ac:dyDescent="0.3">
      <c r="A45" s="80" t="s">
        <v>30</v>
      </c>
      <c r="B45" s="106">
        <f>B43+B44</f>
        <v>20</v>
      </c>
      <c r="C45" s="25">
        <f>C43+C44</f>
        <v>20</v>
      </c>
      <c r="D45" s="75"/>
      <c r="E45" s="54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</row>
    <row r="46" spans="1:21" x14ac:dyDescent="0.3">
      <c r="A46" s="80" t="s">
        <v>31</v>
      </c>
      <c r="B46" s="106">
        <f>SUM(D46:T46)</f>
        <v>0</v>
      </c>
      <c r="C46" s="25">
        <f>B46</f>
        <v>0</v>
      </c>
      <c r="D46" s="75"/>
      <c r="E46" s="54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</row>
    <row r="47" spans="1:21" ht="17" thickBot="1" x14ac:dyDescent="0.35">
      <c r="A47" s="82" t="s">
        <v>32</v>
      </c>
      <c r="B47" s="106">
        <f>SUM(D47:T47)</f>
        <v>0</v>
      </c>
      <c r="C47" s="26">
        <f>B47</f>
        <v>0</v>
      </c>
      <c r="D47" s="78"/>
      <c r="E47" s="79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</row>
    <row r="48" spans="1:21" ht="21.1" x14ac:dyDescent="0.35">
      <c r="A48" s="48" t="s">
        <v>271</v>
      </c>
      <c r="B48" s="107"/>
      <c r="C48" s="27"/>
      <c r="D48" s="75" t="s">
        <v>557</v>
      </c>
      <c r="E48" s="54"/>
      <c r="F48" s="75">
        <v>12</v>
      </c>
      <c r="G48" s="75" t="s">
        <v>551</v>
      </c>
      <c r="H48" s="75"/>
      <c r="I48" s="75" t="s">
        <v>549</v>
      </c>
      <c r="J48" s="75" t="s">
        <v>551</v>
      </c>
      <c r="K48" s="75">
        <v>10</v>
      </c>
      <c r="L48" s="75">
        <v>10</v>
      </c>
      <c r="M48" s="75" t="s">
        <v>695</v>
      </c>
      <c r="N48" s="75">
        <v>10</v>
      </c>
      <c r="O48" s="75">
        <v>10</v>
      </c>
      <c r="P48" s="75">
        <v>19</v>
      </c>
      <c r="Q48" s="75" t="s">
        <v>594</v>
      </c>
      <c r="R48" s="75">
        <v>10</v>
      </c>
      <c r="S48" s="83">
        <v>10</v>
      </c>
      <c r="T48" s="83" t="s">
        <v>551</v>
      </c>
      <c r="U48" s="83">
        <v>10</v>
      </c>
    </row>
    <row r="49" spans="1:21" x14ac:dyDescent="0.3">
      <c r="A49" s="80" t="s">
        <v>28</v>
      </c>
      <c r="B49" s="106">
        <f>SUM(D49:T49)</f>
        <v>12</v>
      </c>
      <c r="C49" s="25">
        <f>B49+38</f>
        <v>50</v>
      </c>
      <c r="D49" s="75">
        <v>1</v>
      </c>
      <c r="E49" s="54"/>
      <c r="F49" s="75">
        <v>1</v>
      </c>
      <c r="G49" s="75"/>
      <c r="H49" s="75"/>
      <c r="I49" s="75">
        <v>1</v>
      </c>
      <c r="J49" s="75"/>
      <c r="K49" s="75">
        <v>1</v>
      </c>
      <c r="L49" s="75">
        <v>1</v>
      </c>
      <c r="M49" s="75">
        <v>1</v>
      </c>
      <c r="N49" s="75">
        <v>1</v>
      </c>
      <c r="O49" s="75">
        <v>1</v>
      </c>
      <c r="P49" s="75">
        <v>1</v>
      </c>
      <c r="Q49" s="75">
        <v>1</v>
      </c>
      <c r="R49" s="75">
        <v>1</v>
      </c>
      <c r="S49" s="75">
        <v>1</v>
      </c>
      <c r="T49" s="75"/>
      <c r="U49" s="75">
        <v>1</v>
      </c>
    </row>
    <row r="50" spans="1:21" x14ac:dyDescent="0.3">
      <c r="A50" s="80" t="s">
        <v>29</v>
      </c>
      <c r="B50" s="106">
        <f>SUM(D50:T50)</f>
        <v>3</v>
      </c>
      <c r="C50" s="25">
        <f>B50+5</f>
        <v>8</v>
      </c>
      <c r="D50" s="75"/>
      <c r="E50" s="54"/>
      <c r="F50" s="75"/>
      <c r="G50" s="75">
        <v>1</v>
      </c>
      <c r="H50" s="75"/>
      <c r="I50" s="75"/>
      <c r="J50" s="75">
        <v>1</v>
      </c>
      <c r="K50" s="75"/>
      <c r="L50" s="75"/>
      <c r="M50" s="75"/>
      <c r="N50" s="75"/>
      <c r="O50" s="75"/>
      <c r="P50" s="75"/>
      <c r="Q50" s="75"/>
      <c r="R50" s="75"/>
      <c r="S50" s="75"/>
      <c r="T50" s="75">
        <v>1</v>
      </c>
      <c r="U50" s="75"/>
    </row>
    <row r="51" spans="1:21" x14ac:dyDescent="0.3">
      <c r="A51" s="80" t="s">
        <v>30</v>
      </c>
      <c r="B51" s="106">
        <f>B49+B50</f>
        <v>15</v>
      </c>
      <c r="C51" s="25">
        <f>C49+C50</f>
        <v>58</v>
      </c>
      <c r="D51" s="75"/>
      <c r="E51" s="54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</row>
    <row r="52" spans="1:21" x14ac:dyDescent="0.3">
      <c r="A52" s="80" t="s">
        <v>31</v>
      </c>
      <c r="B52" s="106">
        <f>SUM(D52:T52)</f>
        <v>0</v>
      </c>
      <c r="C52" s="25">
        <f>B52+8</f>
        <v>8</v>
      </c>
      <c r="D52" s="75"/>
      <c r="E52" s="54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</row>
    <row r="53" spans="1:21" x14ac:dyDescent="0.3">
      <c r="A53" s="80" t="s">
        <v>40</v>
      </c>
      <c r="B53" s="106"/>
      <c r="C53" s="27"/>
      <c r="D53" s="75"/>
      <c r="E53" s="54"/>
      <c r="F53" s="75"/>
      <c r="G53" s="75"/>
      <c r="H53" s="75"/>
      <c r="I53" s="75"/>
      <c r="J53" s="75"/>
      <c r="K53" s="75">
        <v>2</v>
      </c>
      <c r="L53" s="75">
        <v>2</v>
      </c>
      <c r="M53" s="75">
        <v>5</v>
      </c>
      <c r="N53" s="75">
        <v>5</v>
      </c>
      <c r="O53" s="75">
        <v>3</v>
      </c>
      <c r="P53" s="75">
        <v>3</v>
      </c>
      <c r="Q53" s="75">
        <v>2</v>
      </c>
      <c r="R53" s="75">
        <v>4</v>
      </c>
      <c r="S53" s="75">
        <v>1</v>
      </c>
      <c r="T53" s="75"/>
      <c r="U53" s="75">
        <v>4</v>
      </c>
    </row>
    <row r="54" spans="1:21" x14ac:dyDescent="0.3">
      <c r="A54" s="80" t="s">
        <v>85</v>
      </c>
      <c r="B54" s="106"/>
      <c r="C54" s="27"/>
      <c r="D54" s="75"/>
      <c r="E54" s="54"/>
      <c r="F54" s="75"/>
      <c r="G54" s="75"/>
      <c r="H54" s="75"/>
      <c r="I54" s="75"/>
      <c r="J54" s="75"/>
      <c r="K54" s="75">
        <v>2</v>
      </c>
      <c r="L54" s="75">
        <v>5</v>
      </c>
      <c r="M54" s="75">
        <v>5</v>
      </c>
      <c r="N54" s="75">
        <v>5</v>
      </c>
      <c r="O54" s="75">
        <v>6</v>
      </c>
      <c r="P54" s="75">
        <v>5</v>
      </c>
      <c r="Q54" s="75">
        <v>5</v>
      </c>
      <c r="R54" s="75">
        <v>4</v>
      </c>
      <c r="S54" s="75">
        <v>6</v>
      </c>
      <c r="T54" s="75"/>
      <c r="U54" s="75">
        <v>4</v>
      </c>
    </row>
    <row r="55" spans="1:21" ht="17" thickBot="1" x14ac:dyDescent="0.35">
      <c r="A55" s="82" t="s">
        <v>32</v>
      </c>
      <c r="B55" s="106">
        <f>SUM(D55:T55)</f>
        <v>62</v>
      </c>
      <c r="C55" s="26">
        <f>B55+138</f>
        <v>200</v>
      </c>
      <c r="D55" s="78"/>
      <c r="E55" s="79"/>
      <c r="F55" s="78"/>
      <c r="G55" s="78"/>
      <c r="H55" s="78"/>
      <c r="I55" s="78"/>
      <c r="J55" s="78"/>
      <c r="K55" s="78">
        <v>5</v>
      </c>
      <c r="L55" s="78">
        <v>4</v>
      </c>
      <c r="M55" s="78">
        <v>10</v>
      </c>
      <c r="N55" s="78">
        <v>12</v>
      </c>
      <c r="O55" s="78">
        <v>8</v>
      </c>
      <c r="P55" s="78">
        <v>7</v>
      </c>
      <c r="Q55" s="78">
        <v>4</v>
      </c>
      <c r="R55" s="78">
        <v>10</v>
      </c>
      <c r="S55" s="78">
        <v>2</v>
      </c>
      <c r="T55" s="78"/>
      <c r="U55" s="78">
        <v>11</v>
      </c>
    </row>
    <row r="56" spans="1:21" ht="21.1" x14ac:dyDescent="0.35">
      <c r="A56" s="48" t="s">
        <v>659</v>
      </c>
      <c r="B56" s="107"/>
      <c r="C56" s="27"/>
      <c r="D56" s="75"/>
      <c r="E56" s="54"/>
      <c r="F56" s="75"/>
      <c r="G56" s="75" t="s">
        <v>557</v>
      </c>
      <c r="H56" s="75" t="s">
        <v>549</v>
      </c>
      <c r="I56" s="75"/>
      <c r="J56" s="75" t="s">
        <v>549</v>
      </c>
      <c r="K56" s="75">
        <v>12</v>
      </c>
      <c r="L56" s="75" t="s">
        <v>549</v>
      </c>
      <c r="M56" s="75" t="s">
        <v>549</v>
      </c>
      <c r="N56" s="75"/>
      <c r="O56" s="75" t="s">
        <v>549</v>
      </c>
      <c r="P56" s="75">
        <v>12</v>
      </c>
      <c r="Q56" s="75"/>
      <c r="R56" s="75">
        <v>12</v>
      </c>
      <c r="S56" s="83" t="s">
        <v>549</v>
      </c>
      <c r="T56" s="83" t="s">
        <v>551</v>
      </c>
      <c r="U56" s="83" t="s">
        <v>549</v>
      </c>
    </row>
    <row r="57" spans="1:21" x14ac:dyDescent="0.3">
      <c r="A57" s="80" t="s">
        <v>28</v>
      </c>
      <c r="B57" s="106">
        <f>SUM(D57:T57)</f>
        <v>10</v>
      </c>
      <c r="C57" s="25">
        <f>B57+14</f>
        <v>24</v>
      </c>
      <c r="D57" s="75"/>
      <c r="E57" s="54"/>
      <c r="F57" s="75"/>
      <c r="G57" s="75">
        <v>1</v>
      </c>
      <c r="H57" s="75">
        <v>1</v>
      </c>
      <c r="I57" s="75"/>
      <c r="J57" s="75">
        <v>1</v>
      </c>
      <c r="K57" s="75">
        <v>1</v>
      </c>
      <c r="L57" s="75">
        <v>1</v>
      </c>
      <c r="M57" s="75">
        <v>1</v>
      </c>
      <c r="N57" s="75"/>
      <c r="O57" s="75">
        <v>1</v>
      </c>
      <c r="P57" s="75">
        <v>1</v>
      </c>
      <c r="Q57" s="75"/>
      <c r="R57" s="75">
        <v>1</v>
      </c>
      <c r="S57" s="75">
        <v>1</v>
      </c>
      <c r="T57" s="75"/>
      <c r="U57" s="75">
        <v>1</v>
      </c>
    </row>
    <row r="58" spans="1:21" x14ac:dyDescent="0.3">
      <c r="A58" s="80" t="s">
        <v>29</v>
      </c>
      <c r="B58" s="106">
        <f>SUM(D58:T58)</f>
        <v>1</v>
      </c>
      <c r="C58" s="25">
        <f>B58</f>
        <v>1</v>
      </c>
      <c r="D58" s="75"/>
      <c r="E58" s="54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>
        <v>1</v>
      </c>
      <c r="U58" s="75"/>
    </row>
    <row r="59" spans="1:21" x14ac:dyDescent="0.3">
      <c r="A59" s="80" t="s">
        <v>30</v>
      </c>
      <c r="B59" s="106">
        <f>B57+B58</f>
        <v>11</v>
      </c>
      <c r="C59" s="25">
        <f>C57+C58</f>
        <v>25</v>
      </c>
      <c r="D59" s="75"/>
      <c r="E59" s="54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</row>
    <row r="60" spans="1:21" x14ac:dyDescent="0.3">
      <c r="A60" s="80" t="s">
        <v>31</v>
      </c>
      <c r="B60" s="106">
        <f>SUM(D60:T60)</f>
        <v>6</v>
      </c>
      <c r="C60" s="25">
        <f>B60+7</f>
        <v>13</v>
      </c>
      <c r="D60" s="75"/>
      <c r="E60" s="54"/>
      <c r="F60" s="75"/>
      <c r="G60" s="75">
        <v>1</v>
      </c>
      <c r="H60" s="75"/>
      <c r="I60" s="75"/>
      <c r="J60" s="75">
        <v>1</v>
      </c>
      <c r="K60" s="75">
        <v>1</v>
      </c>
      <c r="L60" s="75"/>
      <c r="M60" s="75">
        <v>1</v>
      </c>
      <c r="N60" s="75"/>
      <c r="O60" s="75"/>
      <c r="P60" s="75">
        <v>1</v>
      </c>
      <c r="Q60" s="75"/>
      <c r="R60" s="75"/>
      <c r="S60" s="75">
        <v>1</v>
      </c>
      <c r="T60" s="75"/>
      <c r="U60" s="75"/>
    </row>
    <row r="61" spans="1:21" ht="17" thickBot="1" x14ac:dyDescent="0.35">
      <c r="A61" s="82" t="s">
        <v>32</v>
      </c>
      <c r="B61" s="106">
        <f>SUM(D61:T61)</f>
        <v>32</v>
      </c>
      <c r="C61" s="26">
        <f>B61+35</f>
        <v>67</v>
      </c>
      <c r="D61" s="78"/>
      <c r="E61" s="79"/>
      <c r="F61" s="78"/>
      <c r="G61" s="78">
        <v>7</v>
      </c>
      <c r="H61" s="78"/>
      <c r="I61" s="78"/>
      <c r="J61" s="78">
        <v>5</v>
      </c>
      <c r="K61" s="78">
        <v>5</v>
      </c>
      <c r="L61" s="78"/>
      <c r="M61" s="78">
        <v>5</v>
      </c>
      <c r="N61" s="78"/>
      <c r="O61" s="78"/>
      <c r="P61" s="78">
        <v>5</v>
      </c>
      <c r="Q61" s="78"/>
      <c r="R61" s="78"/>
      <c r="S61" s="78">
        <v>5</v>
      </c>
      <c r="T61" s="78"/>
      <c r="U61" s="78"/>
    </row>
    <row r="62" spans="1:21" ht="21.1" x14ac:dyDescent="0.35">
      <c r="A62" s="48" t="s">
        <v>472</v>
      </c>
      <c r="B62" s="107"/>
      <c r="C62" s="27"/>
      <c r="D62" s="75" t="s">
        <v>553</v>
      </c>
      <c r="E62" s="54"/>
      <c r="F62" s="75">
        <v>13</v>
      </c>
      <c r="G62" s="75">
        <v>13</v>
      </c>
      <c r="H62" s="75">
        <v>13</v>
      </c>
      <c r="I62" s="75">
        <v>13</v>
      </c>
      <c r="J62" s="75">
        <v>13</v>
      </c>
      <c r="K62" s="75" t="s">
        <v>550</v>
      </c>
      <c r="L62" s="75">
        <v>13</v>
      </c>
      <c r="M62" s="75">
        <v>13</v>
      </c>
      <c r="N62" s="75" t="s">
        <v>550</v>
      </c>
      <c r="O62" s="75"/>
      <c r="P62" s="75" t="s">
        <v>550</v>
      </c>
      <c r="Q62" s="75">
        <v>13</v>
      </c>
      <c r="R62" s="75">
        <v>13</v>
      </c>
      <c r="S62" s="83">
        <v>13</v>
      </c>
      <c r="T62" s="83"/>
      <c r="U62" s="83">
        <v>13</v>
      </c>
    </row>
    <row r="63" spans="1:21" x14ac:dyDescent="0.3">
      <c r="A63" s="80" t="s">
        <v>28</v>
      </c>
      <c r="B63" s="106">
        <f>SUM(D63:T63)</f>
        <v>14</v>
      </c>
      <c r="C63" s="25">
        <f>B63</f>
        <v>14</v>
      </c>
      <c r="D63" s="75">
        <v>1</v>
      </c>
      <c r="E63" s="54"/>
      <c r="F63" s="75">
        <v>1</v>
      </c>
      <c r="G63" s="75">
        <v>1</v>
      </c>
      <c r="H63" s="75">
        <v>1</v>
      </c>
      <c r="I63" s="75">
        <v>1</v>
      </c>
      <c r="J63" s="75">
        <v>1</v>
      </c>
      <c r="K63" s="75">
        <v>1</v>
      </c>
      <c r="L63" s="75">
        <v>1</v>
      </c>
      <c r="M63" s="75">
        <v>1</v>
      </c>
      <c r="N63" s="75">
        <v>1</v>
      </c>
      <c r="O63" s="75"/>
      <c r="P63" s="75">
        <v>1</v>
      </c>
      <c r="Q63" s="75">
        <v>1</v>
      </c>
      <c r="R63" s="75">
        <v>1</v>
      </c>
      <c r="S63" s="75">
        <v>1</v>
      </c>
      <c r="T63" s="75"/>
      <c r="U63" s="75">
        <v>1</v>
      </c>
    </row>
    <row r="64" spans="1:21" x14ac:dyDescent="0.3">
      <c r="A64" s="80" t="s">
        <v>29</v>
      </c>
      <c r="B64" s="106">
        <f>SUM(D64:T64)</f>
        <v>0</v>
      </c>
      <c r="C64" s="25">
        <f>B64</f>
        <v>0</v>
      </c>
      <c r="D64" s="75"/>
      <c r="E64" s="54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</row>
    <row r="65" spans="1:21" x14ac:dyDescent="0.3">
      <c r="A65" s="80" t="s">
        <v>30</v>
      </c>
      <c r="B65" s="106">
        <f>B63+B64</f>
        <v>14</v>
      </c>
      <c r="C65" s="25">
        <f>C63+C64</f>
        <v>14</v>
      </c>
      <c r="D65" s="75"/>
      <c r="E65" s="54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1:21" x14ac:dyDescent="0.3">
      <c r="A66" s="80" t="s">
        <v>31</v>
      </c>
      <c r="B66" s="106">
        <f>SUM(D66:T66)</f>
        <v>1</v>
      </c>
      <c r="C66" s="25">
        <f>B66</f>
        <v>1</v>
      </c>
      <c r="D66" s="75"/>
      <c r="E66" s="54"/>
      <c r="F66" s="75"/>
      <c r="G66" s="75"/>
      <c r="H66" s="75"/>
      <c r="I66" s="75">
        <v>1</v>
      </c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</row>
    <row r="67" spans="1:21" ht="17" thickBot="1" x14ac:dyDescent="0.35">
      <c r="A67" s="82" t="s">
        <v>32</v>
      </c>
      <c r="B67" s="106">
        <f>SUM(D67:T67)</f>
        <v>5</v>
      </c>
      <c r="C67" s="26">
        <f>B67</f>
        <v>5</v>
      </c>
      <c r="D67" s="78"/>
      <c r="E67" s="79"/>
      <c r="F67" s="78"/>
      <c r="G67" s="78"/>
      <c r="H67" s="78"/>
      <c r="I67" s="78">
        <v>5</v>
      </c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</row>
    <row r="68" spans="1:21" ht="21.1" x14ac:dyDescent="0.35">
      <c r="A68" s="48" t="s">
        <v>473</v>
      </c>
      <c r="B68" s="107"/>
      <c r="C68" s="27"/>
      <c r="D68" s="75"/>
      <c r="E68" s="54"/>
      <c r="F68" s="75"/>
      <c r="G68" s="75"/>
      <c r="H68" s="75"/>
      <c r="I68" s="75"/>
      <c r="J68" s="75"/>
      <c r="K68" s="75"/>
      <c r="L68" s="75"/>
      <c r="M68" s="75"/>
      <c r="N68" s="75" t="s">
        <v>556</v>
      </c>
      <c r="O68" s="75"/>
      <c r="P68" s="75"/>
      <c r="Q68" s="75"/>
      <c r="R68" s="75"/>
      <c r="S68" s="83"/>
      <c r="T68" s="83"/>
      <c r="U68" s="83"/>
    </row>
    <row r="69" spans="1:21" x14ac:dyDescent="0.3">
      <c r="A69" s="80" t="s">
        <v>28</v>
      </c>
      <c r="B69" s="106">
        <f>SUM(D69:T69)</f>
        <v>0</v>
      </c>
      <c r="C69" s="25">
        <f>B69</f>
        <v>0</v>
      </c>
      <c r="D69" s="75"/>
      <c r="E69" s="54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</row>
    <row r="70" spans="1:21" x14ac:dyDescent="0.3">
      <c r="A70" s="80" t="s">
        <v>29</v>
      </c>
      <c r="B70" s="106">
        <f>SUM(D70:T70)</f>
        <v>1</v>
      </c>
      <c r="C70" s="25">
        <f>B70</f>
        <v>1</v>
      </c>
      <c r="D70" s="75"/>
      <c r="E70" s="54"/>
      <c r="F70" s="75"/>
      <c r="G70" s="75"/>
      <c r="H70" s="75"/>
      <c r="I70" s="75"/>
      <c r="J70" s="75"/>
      <c r="K70" s="75"/>
      <c r="L70" s="75"/>
      <c r="M70" s="75"/>
      <c r="N70" s="75">
        <v>1</v>
      </c>
      <c r="O70" s="75"/>
      <c r="P70" s="75"/>
      <c r="Q70" s="75"/>
      <c r="R70" s="75"/>
      <c r="S70" s="75"/>
      <c r="T70" s="75"/>
      <c r="U70" s="75"/>
    </row>
    <row r="71" spans="1:21" x14ac:dyDescent="0.3">
      <c r="A71" s="80" t="s">
        <v>30</v>
      </c>
      <c r="B71" s="106">
        <f>B69+B70</f>
        <v>1</v>
      </c>
      <c r="C71" s="25">
        <f>C69+C70</f>
        <v>1</v>
      </c>
      <c r="D71" s="75"/>
      <c r="E71" s="54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</row>
    <row r="72" spans="1:21" x14ac:dyDescent="0.3">
      <c r="A72" s="80" t="s">
        <v>31</v>
      </c>
      <c r="B72" s="106">
        <f>SUM(D72:T72)</f>
        <v>0</v>
      </c>
      <c r="C72" s="25">
        <f>B72</f>
        <v>0</v>
      </c>
      <c r="D72" s="75"/>
      <c r="E72" s="54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</row>
    <row r="73" spans="1:21" ht="17" thickBot="1" x14ac:dyDescent="0.35">
      <c r="A73" s="82" t="s">
        <v>32</v>
      </c>
      <c r="B73" s="106">
        <f>SUM(D73:T73)</f>
        <v>0</v>
      </c>
      <c r="C73" s="26">
        <f>B73</f>
        <v>0</v>
      </c>
      <c r="D73" s="78"/>
      <c r="E73" s="79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</row>
    <row r="74" spans="1:21" ht="21.1" x14ac:dyDescent="0.35">
      <c r="A74" s="48" t="s">
        <v>245</v>
      </c>
      <c r="B74" s="107"/>
      <c r="C74" s="27"/>
      <c r="D74" s="75"/>
      <c r="E74" s="54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</row>
    <row r="75" spans="1:21" x14ac:dyDescent="0.3">
      <c r="A75" s="80" t="s">
        <v>28</v>
      </c>
      <c r="B75" s="106">
        <f>SUM(D75:T75)+14</f>
        <v>14</v>
      </c>
      <c r="C75" s="25">
        <f>B75</f>
        <v>14</v>
      </c>
      <c r="D75" s="75"/>
      <c r="E75" s="54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</row>
    <row r="76" spans="1:21" x14ac:dyDescent="0.3">
      <c r="A76" s="80" t="s">
        <v>29</v>
      </c>
      <c r="B76" s="106">
        <f>SUM(D76:T76)+12</f>
        <v>12</v>
      </c>
      <c r="C76" s="25">
        <f>B76</f>
        <v>12</v>
      </c>
      <c r="D76" s="75"/>
      <c r="E76" s="54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</row>
    <row r="77" spans="1:21" x14ac:dyDescent="0.3">
      <c r="A77" s="80" t="s">
        <v>30</v>
      </c>
      <c r="B77" s="106">
        <f>B75+B76</f>
        <v>26</v>
      </c>
      <c r="C77" s="25">
        <f>+C75+C76</f>
        <v>26</v>
      </c>
      <c r="D77" s="75"/>
      <c r="E77" s="54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</row>
    <row r="78" spans="1:21" x14ac:dyDescent="0.3">
      <c r="A78" s="80" t="s">
        <v>31</v>
      </c>
      <c r="B78" s="106">
        <f>SUM(D78:T78)</f>
        <v>0</v>
      </c>
      <c r="C78" s="25">
        <f>B78</f>
        <v>0</v>
      </c>
      <c r="D78" s="75"/>
      <c r="E78" s="54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</row>
    <row r="79" spans="1:21" x14ac:dyDescent="0.3">
      <c r="A79" s="80" t="s">
        <v>40</v>
      </c>
      <c r="B79" s="106"/>
      <c r="C79" s="27"/>
      <c r="D79" s="75"/>
      <c r="E79" s="5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</row>
    <row r="80" spans="1:21" x14ac:dyDescent="0.3">
      <c r="A80" s="80" t="s">
        <v>85</v>
      </c>
      <c r="B80" s="106"/>
      <c r="C80" s="27"/>
      <c r="D80" s="75"/>
      <c r="E80" s="54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</row>
    <row r="81" spans="1:21" ht="17" thickBot="1" x14ac:dyDescent="0.35">
      <c r="A81" s="82" t="s">
        <v>32</v>
      </c>
      <c r="B81" s="106">
        <f>SUM(D81:T81)+47</f>
        <v>47</v>
      </c>
      <c r="C81" s="26">
        <f>B81</f>
        <v>47</v>
      </c>
      <c r="D81" s="78"/>
      <c r="E81" s="79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</row>
    <row r="82" spans="1:21" ht="21.1" x14ac:dyDescent="0.35">
      <c r="A82" s="66" t="s">
        <v>246</v>
      </c>
      <c r="B82" s="107"/>
      <c r="C82" s="27"/>
      <c r="D82" s="75">
        <v>10</v>
      </c>
      <c r="E82" s="54"/>
      <c r="F82" s="75">
        <v>10</v>
      </c>
      <c r="G82" s="75">
        <v>10</v>
      </c>
      <c r="H82" s="75">
        <v>10</v>
      </c>
      <c r="I82" s="75">
        <v>10</v>
      </c>
      <c r="J82" s="75">
        <v>10</v>
      </c>
      <c r="K82" s="75" t="s">
        <v>554</v>
      </c>
      <c r="L82" s="75"/>
      <c r="M82" s="75"/>
      <c r="N82" s="75"/>
      <c r="O82" s="75"/>
      <c r="P82" s="75"/>
      <c r="Q82" s="75"/>
      <c r="R82" s="75"/>
      <c r="S82" s="75"/>
      <c r="T82" s="75"/>
      <c r="U82" s="75"/>
    </row>
    <row r="83" spans="1:21" x14ac:dyDescent="0.3">
      <c r="A83" s="72" t="s">
        <v>28</v>
      </c>
      <c r="B83" s="106">
        <f>SUM(D83:T83)+34</f>
        <v>41</v>
      </c>
      <c r="C83" s="25">
        <f>B83</f>
        <v>41</v>
      </c>
      <c r="D83" s="75">
        <v>1</v>
      </c>
      <c r="E83" s="54"/>
      <c r="F83" s="75">
        <v>1</v>
      </c>
      <c r="G83" s="75">
        <v>1</v>
      </c>
      <c r="H83" s="75">
        <v>1</v>
      </c>
      <c r="I83" s="75">
        <v>1</v>
      </c>
      <c r="J83" s="75">
        <v>1</v>
      </c>
      <c r="K83" s="75">
        <v>1</v>
      </c>
      <c r="L83" s="75"/>
      <c r="M83" s="75"/>
      <c r="N83" s="75"/>
      <c r="O83" s="75"/>
      <c r="P83" s="75"/>
      <c r="Q83" s="75"/>
      <c r="R83" s="75"/>
      <c r="S83" s="75"/>
      <c r="T83" s="75"/>
      <c r="U83" s="75"/>
    </row>
    <row r="84" spans="1:21" x14ac:dyDescent="0.3">
      <c r="A84" s="72" t="s">
        <v>29</v>
      </c>
      <c r="B84" s="106">
        <f>SUM(D84:T84)+2</f>
        <v>2</v>
      </c>
      <c r="C84" s="25">
        <f>B84</f>
        <v>2</v>
      </c>
      <c r="D84" s="75"/>
      <c r="E84" s="54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</row>
    <row r="85" spans="1:21" x14ac:dyDescent="0.3">
      <c r="A85" s="72" t="s">
        <v>30</v>
      </c>
      <c r="B85" s="106">
        <f>B83+B84</f>
        <v>43</v>
      </c>
      <c r="C85" s="25">
        <f>+C83+C84</f>
        <v>43</v>
      </c>
      <c r="D85" s="75"/>
      <c r="E85" s="54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</row>
    <row r="86" spans="1:21" x14ac:dyDescent="0.3">
      <c r="A86" s="72" t="s">
        <v>31</v>
      </c>
      <c r="B86" s="106">
        <f>SUM(D86:T86)+6</f>
        <v>7</v>
      </c>
      <c r="C86" s="25">
        <f>B86</f>
        <v>7</v>
      </c>
      <c r="D86" s="75">
        <v>1</v>
      </c>
      <c r="E86" s="54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</row>
    <row r="87" spans="1:21" x14ac:dyDescent="0.3">
      <c r="A87" s="80" t="s">
        <v>40</v>
      </c>
      <c r="B87" s="106"/>
      <c r="C87" s="27"/>
      <c r="D87" s="75">
        <v>3</v>
      </c>
      <c r="E87" s="54"/>
      <c r="F87" s="75">
        <v>1</v>
      </c>
      <c r="G87" s="75">
        <v>2</v>
      </c>
      <c r="H87" s="75">
        <v>3</v>
      </c>
      <c r="I87" s="75">
        <v>4</v>
      </c>
      <c r="J87" s="75">
        <v>5</v>
      </c>
      <c r="K87" s="75">
        <v>2</v>
      </c>
      <c r="L87" s="75"/>
      <c r="M87" s="75"/>
      <c r="N87" s="75"/>
      <c r="O87" s="75"/>
      <c r="P87" s="75"/>
      <c r="Q87" s="75"/>
      <c r="R87" s="75"/>
      <c r="S87" s="75"/>
      <c r="T87" s="75"/>
      <c r="U87" s="75"/>
    </row>
    <row r="88" spans="1:21" x14ac:dyDescent="0.3">
      <c r="A88" s="80" t="s">
        <v>85</v>
      </c>
      <c r="B88" s="106"/>
      <c r="C88" s="27"/>
      <c r="D88" s="75">
        <v>5</v>
      </c>
      <c r="E88" s="54"/>
      <c r="F88" s="75">
        <v>1</v>
      </c>
      <c r="G88" s="75">
        <v>3</v>
      </c>
      <c r="H88" s="75">
        <v>4</v>
      </c>
      <c r="I88" s="75">
        <v>5</v>
      </c>
      <c r="J88" s="75">
        <v>5</v>
      </c>
      <c r="K88" s="75">
        <v>3</v>
      </c>
      <c r="L88" s="75"/>
      <c r="M88" s="75"/>
      <c r="N88" s="75"/>
      <c r="O88" s="75"/>
      <c r="P88" s="75"/>
      <c r="Q88" s="75"/>
      <c r="R88" s="75"/>
      <c r="S88" s="75"/>
      <c r="T88" s="75"/>
      <c r="U88" s="75"/>
    </row>
    <row r="89" spans="1:21" ht="17" thickBot="1" x14ac:dyDescent="0.35">
      <c r="A89" s="76" t="s">
        <v>32</v>
      </c>
      <c r="B89" s="106">
        <f>SUM(D89:T89)+313</f>
        <v>367</v>
      </c>
      <c r="C89" s="26">
        <f>B89</f>
        <v>367</v>
      </c>
      <c r="D89" s="78">
        <v>11</v>
      </c>
      <c r="E89" s="79"/>
      <c r="F89" s="78">
        <v>3</v>
      </c>
      <c r="G89" s="78">
        <v>4</v>
      </c>
      <c r="H89" s="78">
        <v>6</v>
      </c>
      <c r="I89" s="78">
        <v>13</v>
      </c>
      <c r="J89" s="78">
        <v>13</v>
      </c>
      <c r="K89" s="78">
        <v>4</v>
      </c>
      <c r="L89" s="78"/>
      <c r="M89" s="78"/>
      <c r="N89" s="78"/>
      <c r="O89" s="78"/>
      <c r="P89" s="78"/>
      <c r="Q89" s="78"/>
      <c r="R89" s="78"/>
      <c r="S89" s="78"/>
      <c r="T89" s="78"/>
      <c r="U89" s="78"/>
    </row>
    <row r="90" spans="1:21" ht="21.1" x14ac:dyDescent="0.35">
      <c r="A90" s="48" t="s">
        <v>247</v>
      </c>
      <c r="B90" s="107"/>
      <c r="C90" s="27"/>
      <c r="D90" s="75" t="s">
        <v>548</v>
      </c>
      <c r="E90" s="54"/>
      <c r="F90" s="75" t="s">
        <v>551</v>
      </c>
      <c r="G90" s="75"/>
      <c r="H90" s="75" t="s">
        <v>548</v>
      </c>
      <c r="I90" s="75" t="s">
        <v>692</v>
      </c>
      <c r="J90" s="75" t="s">
        <v>548</v>
      </c>
      <c r="K90" s="75" t="s">
        <v>548</v>
      </c>
      <c r="L90" s="75" t="s">
        <v>548</v>
      </c>
      <c r="M90" s="75" t="s">
        <v>548</v>
      </c>
      <c r="N90" s="75" t="s">
        <v>551</v>
      </c>
      <c r="O90" s="83">
        <v>9</v>
      </c>
      <c r="P90" s="83">
        <v>9</v>
      </c>
      <c r="Q90" s="83" t="s">
        <v>548</v>
      </c>
      <c r="R90" s="83" t="s">
        <v>548</v>
      </c>
      <c r="S90" s="75" t="s">
        <v>548</v>
      </c>
      <c r="T90" s="83" t="s">
        <v>551</v>
      </c>
      <c r="U90" s="83" t="s">
        <v>548</v>
      </c>
    </row>
    <row r="91" spans="1:21" x14ac:dyDescent="0.3">
      <c r="A91" s="80" t="s">
        <v>28</v>
      </c>
      <c r="B91" s="106">
        <f>SUM(D91:T91)+8</f>
        <v>20</v>
      </c>
      <c r="C91" s="25">
        <f>B91+19</f>
        <v>39</v>
      </c>
      <c r="D91" s="75">
        <v>1</v>
      </c>
      <c r="E91" s="54"/>
      <c r="F91" s="75"/>
      <c r="G91" s="75"/>
      <c r="H91" s="75">
        <v>1</v>
      </c>
      <c r="I91" s="75">
        <v>1</v>
      </c>
      <c r="J91" s="75">
        <v>1</v>
      </c>
      <c r="K91" s="75">
        <v>1</v>
      </c>
      <c r="L91" s="75">
        <v>1</v>
      </c>
      <c r="M91" s="75">
        <v>1</v>
      </c>
      <c r="N91" s="75"/>
      <c r="O91" s="75">
        <v>1</v>
      </c>
      <c r="P91" s="75">
        <v>1</v>
      </c>
      <c r="Q91" s="75">
        <v>1</v>
      </c>
      <c r="R91" s="75">
        <v>1</v>
      </c>
      <c r="S91" s="75">
        <v>1</v>
      </c>
      <c r="T91" s="75"/>
      <c r="U91" s="75">
        <v>1</v>
      </c>
    </row>
    <row r="92" spans="1:21" x14ac:dyDescent="0.3">
      <c r="A92" s="80" t="s">
        <v>29</v>
      </c>
      <c r="B92" s="106">
        <f>SUM(D92:T92)+7</f>
        <v>10</v>
      </c>
      <c r="C92" s="25">
        <f>B92+12</f>
        <v>22</v>
      </c>
      <c r="D92" s="75"/>
      <c r="E92" s="54"/>
      <c r="F92" s="75">
        <v>1</v>
      </c>
      <c r="G92" s="75"/>
      <c r="H92" s="75"/>
      <c r="I92" s="75"/>
      <c r="J92" s="75"/>
      <c r="K92" s="75"/>
      <c r="L92" s="75"/>
      <c r="M92" s="75"/>
      <c r="N92" s="75">
        <v>1</v>
      </c>
      <c r="O92" s="75"/>
      <c r="P92" s="75"/>
      <c r="Q92" s="75"/>
      <c r="R92" s="75"/>
      <c r="S92" s="75"/>
      <c r="T92" s="75">
        <v>1</v>
      </c>
      <c r="U92" s="75"/>
    </row>
    <row r="93" spans="1:21" x14ac:dyDescent="0.3">
      <c r="A93" s="80" t="s">
        <v>30</v>
      </c>
      <c r="B93" s="106">
        <f>B91+B92</f>
        <v>30</v>
      </c>
      <c r="C93" s="25">
        <f>C91+C92</f>
        <v>61</v>
      </c>
      <c r="D93" s="75"/>
      <c r="E93" s="54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x14ac:dyDescent="0.3">
      <c r="A94" s="80" t="s">
        <v>31</v>
      </c>
      <c r="B94" s="106">
        <f>SUM(D94:T94)+6</f>
        <v>8</v>
      </c>
      <c r="C94" s="25">
        <f>B94+3</f>
        <v>11</v>
      </c>
      <c r="D94" s="75"/>
      <c r="E94" s="54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>
        <v>1</v>
      </c>
      <c r="R94" s="75">
        <v>1</v>
      </c>
      <c r="S94" s="75"/>
      <c r="T94" s="75"/>
      <c r="U94" s="75"/>
    </row>
    <row r="95" spans="1:21" ht="17" thickBot="1" x14ac:dyDescent="0.35">
      <c r="A95" s="82" t="s">
        <v>32</v>
      </c>
      <c r="B95" s="106">
        <f>SUM(D95:T95)+32</f>
        <v>42</v>
      </c>
      <c r="C95" s="26">
        <f>B95+15</f>
        <v>57</v>
      </c>
      <c r="D95" s="78"/>
      <c r="E95" s="79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>
        <v>5</v>
      </c>
      <c r="R95" s="78">
        <v>5</v>
      </c>
      <c r="S95" s="78"/>
      <c r="T95" s="78"/>
      <c r="U95" s="78"/>
    </row>
    <row r="96" spans="1:21" ht="21.1" x14ac:dyDescent="0.35">
      <c r="A96" s="66" t="s">
        <v>474</v>
      </c>
      <c r="B96" s="107"/>
      <c r="C96" s="27"/>
      <c r="D96" s="75"/>
      <c r="E96" s="54"/>
      <c r="F96" s="75"/>
      <c r="G96" s="75" t="s">
        <v>621</v>
      </c>
      <c r="H96" s="75"/>
      <c r="I96" s="75"/>
      <c r="J96" s="75"/>
      <c r="K96" s="75"/>
      <c r="L96" s="75"/>
      <c r="M96" s="75"/>
      <c r="N96" s="75"/>
      <c r="O96" s="75"/>
      <c r="P96" s="75" t="s">
        <v>621</v>
      </c>
      <c r="Q96" s="75" t="s">
        <v>551</v>
      </c>
      <c r="R96" s="75"/>
      <c r="S96" s="75"/>
      <c r="T96" s="75"/>
      <c r="U96" s="75"/>
    </row>
    <row r="97" spans="1:21" x14ac:dyDescent="0.3">
      <c r="A97" s="72" t="s">
        <v>28</v>
      </c>
      <c r="B97" s="106">
        <f>SUM(D97:T97)+1</f>
        <v>1</v>
      </c>
      <c r="C97" s="25">
        <f>B97</f>
        <v>1</v>
      </c>
      <c r="D97" s="75"/>
      <c r="E97" s="54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</row>
    <row r="98" spans="1:21" x14ac:dyDescent="0.3">
      <c r="A98" s="72" t="s">
        <v>29</v>
      </c>
      <c r="B98" s="106">
        <f>SUM(D98:T98)+15</f>
        <v>16</v>
      </c>
      <c r="C98" s="25">
        <f>B98</f>
        <v>16</v>
      </c>
      <c r="D98" s="75"/>
      <c r="E98" s="54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>
        <v>1</v>
      </c>
      <c r="R98" s="75"/>
      <c r="S98" s="75"/>
      <c r="T98" s="75"/>
      <c r="U98" s="75"/>
    </row>
    <row r="99" spans="1:21" x14ac:dyDescent="0.3">
      <c r="A99" s="72" t="s">
        <v>30</v>
      </c>
      <c r="B99" s="106">
        <f>B97+B98</f>
        <v>17</v>
      </c>
      <c r="C99" s="25">
        <f>C97+C98</f>
        <v>17</v>
      </c>
      <c r="D99" s="75"/>
      <c r="E99" s="54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</row>
    <row r="100" spans="1:21" x14ac:dyDescent="0.3">
      <c r="A100" s="72" t="s">
        <v>31</v>
      </c>
      <c r="B100" s="106">
        <f>SUM(D100:T100)+2</f>
        <v>2</v>
      </c>
      <c r="C100" s="25">
        <f>B100</f>
        <v>2</v>
      </c>
      <c r="D100" s="75"/>
      <c r="E100" s="54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</row>
    <row r="101" spans="1:21" ht="17" thickBot="1" x14ac:dyDescent="0.35">
      <c r="A101" s="76" t="s">
        <v>32</v>
      </c>
      <c r="B101" s="106">
        <f>SUM(D101:T101)+12</f>
        <v>12</v>
      </c>
      <c r="C101" s="26">
        <f>B101</f>
        <v>12</v>
      </c>
      <c r="D101" s="78"/>
      <c r="E101" s="79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</row>
    <row r="102" spans="1:21" ht="21.1" x14ac:dyDescent="0.35">
      <c r="A102" s="66" t="s">
        <v>248</v>
      </c>
      <c r="B102" s="107"/>
      <c r="C102" s="27"/>
      <c r="D102" s="75" t="s">
        <v>551</v>
      </c>
      <c r="E102" s="54"/>
      <c r="F102" s="75" t="s">
        <v>548</v>
      </c>
      <c r="G102" s="75">
        <v>9</v>
      </c>
      <c r="H102" s="75" t="s">
        <v>551</v>
      </c>
      <c r="I102" s="75" t="s">
        <v>551</v>
      </c>
      <c r="J102" s="75" t="s">
        <v>551</v>
      </c>
      <c r="K102" s="75" t="s">
        <v>551</v>
      </c>
      <c r="L102" s="75" t="s">
        <v>551</v>
      </c>
      <c r="M102" s="75" t="s">
        <v>551</v>
      </c>
      <c r="N102" s="75" t="s">
        <v>548</v>
      </c>
      <c r="O102" s="75" t="s">
        <v>621</v>
      </c>
      <c r="P102" s="75"/>
      <c r="Q102" s="75"/>
      <c r="R102" s="75" t="s">
        <v>551</v>
      </c>
      <c r="S102" s="75" t="s">
        <v>551</v>
      </c>
      <c r="T102" s="75">
        <v>9</v>
      </c>
      <c r="U102" s="75" t="s">
        <v>551</v>
      </c>
    </row>
    <row r="103" spans="1:21" x14ac:dyDescent="0.3">
      <c r="A103" s="72" t="s">
        <v>28</v>
      </c>
      <c r="B103" s="106">
        <f>SUM(D103:T103)+9</f>
        <v>13</v>
      </c>
      <c r="C103" s="25">
        <f>B103+4</f>
        <v>17</v>
      </c>
      <c r="D103" s="75"/>
      <c r="E103" s="54"/>
      <c r="F103" s="75">
        <v>1</v>
      </c>
      <c r="G103" s="75">
        <v>1</v>
      </c>
      <c r="H103" s="75"/>
      <c r="I103" s="75"/>
      <c r="J103" s="75"/>
      <c r="K103" s="75"/>
      <c r="L103" s="75"/>
      <c r="M103" s="75"/>
      <c r="N103" s="75">
        <v>1</v>
      </c>
      <c r="O103" s="75"/>
      <c r="P103" s="75"/>
      <c r="Q103" s="75"/>
      <c r="R103" s="75"/>
      <c r="S103" s="75"/>
      <c r="T103" s="75">
        <v>1</v>
      </c>
      <c r="U103" s="75"/>
    </row>
    <row r="104" spans="1:21" x14ac:dyDescent="0.3">
      <c r="A104" s="72" t="s">
        <v>29</v>
      </c>
      <c r="B104" s="106">
        <f>SUM(D104:T104)+6</f>
        <v>15</v>
      </c>
      <c r="C104" s="25">
        <f>B104+5</f>
        <v>20</v>
      </c>
      <c r="D104" s="75">
        <v>1</v>
      </c>
      <c r="E104" s="54"/>
      <c r="F104" s="75"/>
      <c r="G104" s="75"/>
      <c r="H104" s="75">
        <v>1</v>
      </c>
      <c r="I104" s="75">
        <v>1</v>
      </c>
      <c r="J104" s="75">
        <v>1</v>
      </c>
      <c r="K104" s="75">
        <v>1</v>
      </c>
      <c r="L104" s="75">
        <v>1</v>
      </c>
      <c r="M104" s="75">
        <v>1</v>
      </c>
      <c r="N104" s="75"/>
      <c r="O104" s="75"/>
      <c r="P104" s="75"/>
      <c r="Q104" s="75"/>
      <c r="R104" s="75">
        <v>1</v>
      </c>
      <c r="S104" s="75">
        <v>1</v>
      </c>
      <c r="T104" s="75"/>
      <c r="U104" s="75">
        <v>1</v>
      </c>
    </row>
    <row r="105" spans="1:21" x14ac:dyDescent="0.3">
      <c r="A105" s="72" t="s">
        <v>30</v>
      </c>
      <c r="B105" s="106">
        <f>B103+B104</f>
        <v>28</v>
      </c>
      <c r="C105" s="25">
        <f>C103+C104</f>
        <v>37</v>
      </c>
      <c r="D105" s="75"/>
      <c r="E105" s="54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</row>
    <row r="106" spans="1:21" x14ac:dyDescent="0.3">
      <c r="A106" s="72" t="s">
        <v>31</v>
      </c>
      <c r="B106" s="106">
        <f>SUM(D106:T106)+1</f>
        <v>2</v>
      </c>
      <c r="C106" s="25">
        <f>B106+2</f>
        <v>4</v>
      </c>
      <c r="D106" s="75"/>
      <c r="E106" s="54"/>
      <c r="F106" s="75"/>
      <c r="G106" s="75">
        <v>1</v>
      </c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</row>
    <row r="107" spans="1:21" ht="17" thickBot="1" x14ac:dyDescent="0.35">
      <c r="A107" s="76" t="s">
        <v>32</v>
      </c>
      <c r="B107" s="106">
        <f>SUM(D107:T107)+5</f>
        <v>10</v>
      </c>
      <c r="C107" s="26">
        <f>B107+12</f>
        <v>22</v>
      </c>
      <c r="D107" s="78"/>
      <c r="E107" s="79"/>
      <c r="F107" s="78"/>
      <c r="G107" s="78">
        <v>5</v>
      </c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</row>
    <row r="108" spans="1:21" ht="21.1" x14ac:dyDescent="0.35">
      <c r="A108" s="66" t="s">
        <v>555</v>
      </c>
      <c r="B108" s="108"/>
      <c r="C108" s="27"/>
      <c r="D108" s="75" t="s">
        <v>556</v>
      </c>
      <c r="E108" s="54"/>
      <c r="F108" s="75" t="s">
        <v>551</v>
      </c>
      <c r="G108" s="75" t="s">
        <v>551</v>
      </c>
      <c r="H108" s="75" t="s">
        <v>542</v>
      </c>
      <c r="I108" s="75" t="s">
        <v>551</v>
      </c>
      <c r="J108" s="75"/>
      <c r="K108" s="75" t="s">
        <v>551</v>
      </c>
      <c r="L108" s="75" t="s">
        <v>551</v>
      </c>
      <c r="M108" s="75" t="s">
        <v>551</v>
      </c>
      <c r="N108" s="75" t="s">
        <v>551</v>
      </c>
      <c r="O108" s="75" t="s">
        <v>551</v>
      </c>
      <c r="P108" s="75" t="s">
        <v>551</v>
      </c>
      <c r="Q108" s="75"/>
      <c r="R108" s="75"/>
      <c r="S108" s="75" t="s">
        <v>542</v>
      </c>
      <c r="T108" s="75" t="s">
        <v>542</v>
      </c>
      <c r="U108" s="75" t="s">
        <v>551</v>
      </c>
    </row>
    <row r="109" spans="1:21" x14ac:dyDescent="0.3">
      <c r="A109" s="72" t="s">
        <v>28</v>
      </c>
      <c r="B109" s="106">
        <f>SUM(D109:T109)</f>
        <v>3</v>
      </c>
      <c r="C109" s="25">
        <f>B109+2</f>
        <v>5</v>
      </c>
      <c r="D109" s="75"/>
      <c r="E109" s="54"/>
      <c r="F109" s="75"/>
      <c r="G109" s="75"/>
      <c r="H109" s="75">
        <v>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>
        <v>1</v>
      </c>
      <c r="T109" s="75">
        <v>1</v>
      </c>
      <c r="U109" s="75"/>
    </row>
    <row r="110" spans="1:21" x14ac:dyDescent="0.3">
      <c r="A110" s="72" t="s">
        <v>29</v>
      </c>
      <c r="B110" s="106">
        <f>SUM(D110:T110)</f>
        <v>10</v>
      </c>
      <c r="C110" s="25">
        <f>B110+13</f>
        <v>23</v>
      </c>
      <c r="D110" s="75">
        <v>1</v>
      </c>
      <c r="E110" s="54"/>
      <c r="F110" s="75">
        <v>1</v>
      </c>
      <c r="G110" s="75">
        <v>1</v>
      </c>
      <c r="H110" s="75"/>
      <c r="I110" s="75">
        <v>1</v>
      </c>
      <c r="J110" s="75"/>
      <c r="K110" s="75">
        <v>1</v>
      </c>
      <c r="L110" s="75">
        <v>1</v>
      </c>
      <c r="M110" s="75">
        <v>1</v>
      </c>
      <c r="N110" s="75">
        <v>1</v>
      </c>
      <c r="O110" s="75">
        <v>1</v>
      </c>
      <c r="P110" s="75">
        <v>1</v>
      </c>
      <c r="Q110" s="75"/>
      <c r="R110" s="75"/>
      <c r="S110" s="75"/>
      <c r="T110" s="75"/>
      <c r="U110" s="75">
        <v>1</v>
      </c>
    </row>
    <row r="111" spans="1:21" x14ac:dyDescent="0.3">
      <c r="A111" s="72" t="s">
        <v>30</v>
      </c>
      <c r="B111" s="106">
        <f>B109+B110</f>
        <v>13</v>
      </c>
      <c r="C111" s="25">
        <f>C109+C110</f>
        <v>28</v>
      </c>
      <c r="D111" s="75"/>
      <c r="E111" s="54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</row>
    <row r="112" spans="1:21" x14ac:dyDescent="0.3">
      <c r="A112" s="72" t="s">
        <v>31</v>
      </c>
      <c r="B112" s="106">
        <f>SUM(D112:T112)</f>
        <v>0</v>
      </c>
      <c r="C112" s="25">
        <f>B112</f>
        <v>0</v>
      </c>
      <c r="D112" s="75"/>
      <c r="E112" s="54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</row>
    <row r="113" spans="1:21" ht="17" thickBot="1" x14ac:dyDescent="0.35">
      <c r="A113" s="76" t="s">
        <v>32</v>
      </c>
      <c r="B113" s="106">
        <f>SUM(D113:T113)</f>
        <v>0</v>
      </c>
      <c r="C113" s="26">
        <f>B113</f>
        <v>0</v>
      </c>
      <c r="D113" s="78"/>
      <c r="E113" s="79"/>
      <c r="F113" s="78"/>
      <c r="G113" s="78"/>
      <c r="H113" s="78"/>
      <c r="I113" s="78"/>
      <c r="J113" s="78"/>
      <c r="K113" s="78"/>
      <c r="L113" s="78"/>
      <c r="M113" s="78"/>
      <c r="N113" s="78"/>
      <c r="O113" s="42"/>
      <c r="P113" s="78"/>
      <c r="Q113" s="78"/>
      <c r="R113" s="78"/>
      <c r="S113" s="78"/>
      <c r="T113" s="78"/>
      <c r="U113" s="78"/>
    </row>
    <row r="114" spans="1:21" ht="21.1" x14ac:dyDescent="0.35">
      <c r="A114" s="48" t="s">
        <v>249</v>
      </c>
      <c r="B114" s="108"/>
      <c r="C114" s="27"/>
      <c r="D114" s="75" t="s">
        <v>541</v>
      </c>
      <c r="E114" s="54"/>
      <c r="F114" s="75" t="s">
        <v>541</v>
      </c>
      <c r="G114" s="75" t="s">
        <v>595</v>
      </c>
      <c r="H114" s="75" t="s">
        <v>666</v>
      </c>
      <c r="I114" s="75" t="s">
        <v>541</v>
      </c>
      <c r="J114" s="75" t="s">
        <v>541</v>
      </c>
      <c r="K114" s="75" t="s">
        <v>551</v>
      </c>
      <c r="L114" s="75" t="s">
        <v>551</v>
      </c>
      <c r="M114" s="75" t="s">
        <v>541</v>
      </c>
      <c r="N114" s="75" t="s">
        <v>541</v>
      </c>
      <c r="O114" s="75" t="s">
        <v>541</v>
      </c>
      <c r="P114" s="75" t="s">
        <v>647</v>
      </c>
      <c r="Q114" s="75" t="s">
        <v>541</v>
      </c>
      <c r="R114" s="75">
        <v>1</v>
      </c>
      <c r="S114" s="75" t="s">
        <v>541</v>
      </c>
      <c r="T114" s="75"/>
      <c r="U114" s="75" t="s">
        <v>541</v>
      </c>
    </row>
    <row r="115" spans="1:21" x14ac:dyDescent="0.3">
      <c r="A115" s="80" t="s">
        <v>28</v>
      </c>
      <c r="B115" s="106">
        <f>SUM(D115:T115)+43</f>
        <v>55</v>
      </c>
      <c r="C115" s="25">
        <f>B115</f>
        <v>55</v>
      </c>
      <c r="D115" s="75">
        <v>1</v>
      </c>
      <c r="E115" s="54"/>
      <c r="F115" s="75">
        <v>1</v>
      </c>
      <c r="G115" s="75"/>
      <c r="H115" s="75">
        <v>1</v>
      </c>
      <c r="I115" s="75">
        <v>1</v>
      </c>
      <c r="J115" s="75">
        <v>1</v>
      </c>
      <c r="K115" s="75"/>
      <c r="L115" s="75"/>
      <c r="M115" s="75">
        <v>1</v>
      </c>
      <c r="N115" s="75">
        <v>1</v>
      </c>
      <c r="O115" s="75">
        <v>1</v>
      </c>
      <c r="P115" s="75">
        <v>1</v>
      </c>
      <c r="Q115" s="75">
        <v>1</v>
      </c>
      <c r="R115" s="75">
        <v>1</v>
      </c>
      <c r="S115" s="75">
        <v>1</v>
      </c>
      <c r="T115" s="75"/>
      <c r="U115" s="75">
        <v>1</v>
      </c>
    </row>
    <row r="116" spans="1:21" x14ac:dyDescent="0.3">
      <c r="A116" s="80" t="s">
        <v>29</v>
      </c>
      <c r="B116" s="106">
        <f>SUM(D116:T116)+17</f>
        <v>20</v>
      </c>
      <c r="C116" s="25">
        <f>B116</f>
        <v>20</v>
      </c>
      <c r="D116" s="75"/>
      <c r="E116" s="54"/>
      <c r="F116" s="75"/>
      <c r="G116" s="75">
        <v>1</v>
      </c>
      <c r="H116" s="75"/>
      <c r="I116" s="75"/>
      <c r="J116" s="75"/>
      <c r="K116" s="75">
        <v>1</v>
      </c>
      <c r="L116" s="75">
        <v>1</v>
      </c>
      <c r="M116" s="75"/>
      <c r="N116" s="75"/>
      <c r="O116" s="75"/>
      <c r="P116" s="75"/>
      <c r="Q116" s="75"/>
      <c r="R116" s="75"/>
      <c r="S116" s="75"/>
      <c r="T116" s="75"/>
      <c r="U116" s="75"/>
    </row>
    <row r="117" spans="1:21" x14ac:dyDescent="0.3">
      <c r="A117" s="80" t="s">
        <v>30</v>
      </c>
      <c r="B117" s="106">
        <f>B115+B116</f>
        <v>75</v>
      </c>
      <c r="C117" s="25">
        <f>C115+C116</f>
        <v>75</v>
      </c>
      <c r="D117" s="75"/>
      <c r="E117" s="54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</row>
    <row r="118" spans="1:21" x14ac:dyDescent="0.3">
      <c r="A118" s="80" t="s">
        <v>31</v>
      </c>
      <c r="B118" s="106">
        <f>SUM(D118:T118)+4</f>
        <v>5</v>
      </c>
      <c r="C118" s="25">
        <f>B118</f>
        <v>5</v>
      </c>
      <c r="D118" s="75"/>
      <c r="E118" s="54"/>
      <c r="F118" s="75"/>
      <c r="G118" s="75"/>
      <c r="H118" s="75"/>
      <c r="I118" s="75"/>
      <c r="J118" s="75">
        <v>1</v>
      </c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</row>
    <row r="119" spans="1:21" ht="17" thickBot="1" x14ac:dyDescent="0.35">
      <c r="A119" s="82" t="s">
        <v>32</v>
      </c>
      <c r="B119" s="106">
        <f>SUM(D119:T119)+20</f>
        <v>27</v>
      </c>
      <c r="C119" s="26">
        <f>B119</f>
        <v>27</v>
      </c>
      <c r="D119" s="78"/>
      <c r="E119" s="79"/>
      <c r="F119" s="78"/>
      <c r="G119" s="78"/>
      <c r="H119" s="78"/>
      <c r="I119" s="78"/>
      <c r="J119" s="78">
        <v>7</v>
      </c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</row>
    <row r="120" spans="1:21" ht="21.1" x14ac:dyDescent="0.35">
      <c r="A120" s="66" t="s">
        <v>475</v>
      </c>
      <c r="B120" s="108"/>
      <c r="C120" s="27"/>
      <c r="D120" s="75"/>
      <c r="E120" s="54"/>
      <c r="F120" s="75"/>
      <c r="G120" s="75"/>
      <c r="H120" s="75" t="s">
        <v>621</v>
      </c>
      <c r="I120" s="75" t="s">
        <v>556</v>
      </c>
      <c r="J120" s="75"/>
      <c r="K120" s="75"/>
      <c r="L120" s="75"/>
      <c r="M120" s="75"/>
      <c r="N120" s="75"/>
      <c r="O120" s="75"/>
      <c r="P120" s="75"/>
      <c r="Q120" s="75" t="s">
        <v>551</v>
      </c>
      <c r="R120" s="75" t="s">
        <v>621</v>
      </c>
      <c r="S120" s="75"/>
      <c r="T120" s="75" t="s">
        <v>551</v>
      </c>
      <c r="U120" s="75"/>
    </row>
    <row r="121" spans="1:21" x14ac:dyDescent="0.3">
      <c r="A121" s="72" t="s">
        <v>28</v>
      </c>
      <c r="B121" s="106">
        <f>SUM(D121:T121)</f>
        <v>0</v>
      </c>
      <c r="C121" s="25">
        <f>B121</f>
        <v>0</v>
      </c>
      <c r="D121" s="75"/>
      <c r="E121" s="54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</row>
    <row r="122" spans="1:21" x14ac:dyDescent="0.3">
      <c r="A122" s="72" t="s">
        <v>29</v>
      </c>
      <c r="B122" s="106">
        <f>SUM(D122:T122)</f>
        <v>3</v>
      </c>
      <c r="C122" s="25">
        <f>B122</f>
        <v>3</v>
      </c>
      <c r="D122" s="75"/>
      <c r="E122" s="54"/>
      <c r="F122" s="75"/>
      <c r="G122" s="75"/>
      <c r="H122" s="75"/>
      <c r="I122" s="75">
        <v>1</v>
      </c>
      <c r="J122" s="75"/>
      <c r="K122" s="75"/>
      <c r="L122" s="75"/>
      <c r="M122" s="75"/>
      <c r="N122" s="75"/>
      <c r="O122" s="75"/>
      <c r="P122" s="75"/>
      <c r="Q122" s="75">
        <v>1</v>
      </c>
      <c r="R122" s="75"/>
      <c r="S122" s="75"/>
      <c r="T122" s="75">
        <v>1</v>
      </c>
      <c r="U122" s="75"/>
    </row>
    <row r="123" spans="1:21" x14ac:dyDescent="0.3">
      <c r="A123" s="72" t="s">
        <v>30</v>
      </c>
      <c r="B123" s="106">
        <f>B121+B122</f>
        <v>3</v>
      </c>
      <c r="C123" s="25">
        <f>C121+C122</f>
        <v>3</v>
      </c>
      <c r="D123" s="75"/>
      <c r="E123" s="54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</row>
    <row r="124" spans="1:21" x14ac:dyDescent="0.3">
      <c r="A124" s="72" t="s">
        <v>31</v>
      </c>
      <c r="B124" s="106">
        <f>SUM(D124:T124)</f>
        <v>0</v>
      </c>
      <c r="C124" s="25">
        <f>B124</f>
        <v>0</v>
      </c>
      <c r="D124" s="75"/>
      <c r="E124" s="54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</row>
    <row r="125" spans="1:21" ht="17" thickBot="1" x14ac:dyDescent="0.35">
      <c r="A125" s="76" t="s">
        <v>32</v>
      </c>
      <c r="B125" s="106">
        <f>SUM(D125:T125)</f>
        <v>0</v>
      </c>
      <c r="C125" s="26">
        <f>B125</f>
        <v>0</v>
      </c>
      <c r="D125" s="78"/>
      <c r="E125" s="79"/>
      <c r="F125" s="78"/>
      <c r="G125" s="78"/>
      <c r="H125" s="78"/>
      <c r="I125" s="78"/>
      <c r="J125" s="78"/>
      <c r="K125" s="78"/>
      <c r="L125" s="78"/>
      <c r="M125" s="78"/>
      <c r="N125" s="42"/>
      <c r="O125" s="78"/>
      <c r="P125" s="78"/>
      <c r="Q125" s="78"/>
      <c r="R125" s="78"/>
      <c r="S125" s="78"/>
      <c r="T125" s="78"/>
      <c r="U125" s="78"/>
    </row>
    <row r="126" spans="1:21" ht="21.1" x14ac:dyDescent="0.35">
      <c r="A126" s="48" t="s">
        <v>250</v>
      </c>
      <c r="B126" s="108"/>
      <c r="C126" s="27"/>
      <c r="D126" s="75" t="s">
        <v>542</v>
      </c>
      <c r="E126" s="54"/>
      <c r="F126" s="75" t="s">
        <v>542</v>
      </c>
      <c r="G126" s="75" t="s">
        <v>542</v>
      </c>
      <c r="H126" s="75" t="s">
        <v>551</v>
      </c>
      <c r="I126" s="75" t="s">
        <v>542</v>
      </c>
      <c r="J126" s="75" t="s">
        <v>551</v>
      </c>
      <c r="K126" s="75" t="s">
        <v>541</v>
      </c>
      <c r="L126" s="75" t="s">
        <v>541</v>
      </c>
      <c r="M126" s="75" t="s">
        <v>551</v>
      </c>
      <c r="N126" s="75" t="s">
        <v>551</v>
      </c>
      <c r="O126" s="75" t="s">
        <v>551</v>
      </c>
      <c r="P126" s="75" t="s">
        <v>551</v>
      </c>
      <c r="Q126" s="75" t="s">
        <v>551</v>
      </c>
      <c r="R126" s="75" t="s">
        <v>551</v>
      </c>
      <c r="S126" s="75" t="s">
        <v>551</v>
      </c>
      <c r="T126" s="75" t="s">
        <v>541</v>
      </c>
      <c r="U126" s="75" t="s">
        <v>542</v>
      </c>
    </row>
    <row r="127" spans="1:21" x14ac:dyDescent="0.3">
      <c r="A127" s="80" t="s">
        <v>28</v>
      </c>
      <c r="B127" s="106">
        <f>SUM(D127:T127)+5</f>
        <v>12</v>
      </c>
      <c r="C127" s="25">
        <f>B127</f>
        <v>12</v>
      </c>
      <c r="D127" s="75">
        <v>1</v>
      </c>
      <c r="E127" s="54"/>
      <c r="F127" s="75">
        <v>1</v>
      </c>
      <c r="G127" s="75">
        <v>1</v>
      </c>
      <c r="H127" s="75"/>
      <c r="I127" s="75">
        <v>1</v>
      </c>
      <c r="J127" s="75"/>
      <c r="K127" s="75">
        <v>1</v>
      </c>
      <c r="L127" s="75">
        <v>1</v>
      </c>
      <c r="M127" s="75"/>
      <c r="N127" s="75"/>
      <c r="O127" s="75"/>
      <c r="P127" s="75"/>
      <c r="Q127" s="75"/>
      <c r="R127" s="75"/>
      <c r="S127" s="75"/>
      <c r="T127" s="75">
        <v>1</v>
      </c>
      <c r="U127" s="75">
        <v>1</v>
      </c>
    </row>
    <row r="128" spans="1:21" x14ac:dyDescent="0.3">
      <c r="A128" s="80" t="s">
        <v>29</v>
      </c>
      <c r="B128" s="106">
        <f>SUM(D128:T128)+22</f>
        <v>31</v>
      </c>
      <c r="C128" s="25">
        <f>B128</f>
        <v>31</v>
      </c>
      <c r="D128" s="75"/>
      <c r="E128" s="54"/>
      <c r="F128" s="75"/>
      <c r="G128" s="75"/>
      <c r="H128" s="75">
        <v>1</v>
      </c>
      <c r="I128" s="75"/>
      <c r="J128" s="75">
        <v>1</v>
      </c>
      <c r="K128" s="75"/>
      <c r="L128" s="75"/>
      <c r="M128" s="75">
        <v>1</v>
      </c>
      <c r="N128" s="75">
        <v>1</v>
      </c>
      <c r="O128" s="75">
        <v>1</v>
      </c>
      <c r="P128" s="75">
        <v>1</v>
      </c>
      <c r="Q128" s="75">
        <v>1</v>
      </c>
      <c r="R128" s="75">
        <v>1</v>
      </c>
      <c r="S128" s="75">
        <v>1</v>
      </c>
      <c r="T128" s="75"/>
      <c r="U128" s="75"/>
    </row>
    <row r="129" spans="1:21" x14ac:dyDescent="0.3">
      <c r="A129" s="80" t="s">
        <v>30</v>
      </c>
      <c r="B129" s="106">
        <f>B127+B128</f>
        <v>43</v>
      </c>
      <c r="C129" s="25">
        <f>C127+C128</f>
        <v>43</v>
      </c>
      <c r="D129" s="75"/>
      <c r="E129" s="54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</row>
    <row r="130" spans="1:21" x14ac:dyDescent="0.3">
      <c r="A130" s="80" t="s">
        <v>31</v>
      </c>
      <c r="B130" s="106">
        <f>SUM(D130:T130)</f>
        <v>0</v>
      </c>
      <c r="C130" s="25">
        <f>B130</f>
        <v>0</v>
      </c>
      <c r="D130" s="75"/>
      <c r="E130" s="54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</row>
    <row r="131" spans="1:21" ht="17" thickBot="1" x14ac:dyDescent="0.35">
      <c r="A131" s="82" t="s">
        <v>32</v>
      </c>
      <c r="B131" s="106">
        <f>SUM(D131:T131)</f>
        <v>0</v>
      </c>
      <c r="C131" s="26">
        <f>B131</f>
        <v>0</v>
      </c>
      <c r="D131" s="78"/>
      <c r="E131" s="79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</row>
    <row r="132" spans="1:21" ht="21.1" x14ac:dyDescent="0.35">
      <c r="A132" s="66" t="s">
        <v>251</v>
      </c>
      <c r="B132" s="108"/>
      <c r="C132" s="27"/>
      <c r="D132" s="75"/>
      <c r="E132" s="54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 t="s">
        <v>551</v>
      </c>
      <c r="T132" s="75" t="s">
        <v>551</v>
      </c>
      <c r="U132" s="75" t="s">
        <v>551</v>
      </c>
    </row>
    <row r="133" spans="1:21" x14ac:dyDescent="0.3">
      <c r="A133" s="72" t="s">
        <v>28</v>
      </c>
      <c r="B133" s="106">
        <f>SUM(D133:T133)+6</f>
        <v>6</v>
      </c>
      <c r="C133" s="25">
        <f>B133+9</f>
        <v>15</v>
      </c>
      <c r="D133" s="75"/>
      <c r="E133" s="54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</row>
    <row r="134" spans="1:21" x14ac:dyDescent="0.3">
      <c r="A134" s="72" t="s">
        <v>29</v>
      </c>
      <c r="B134" s="106">
        <f>SUM(D134:T134)+21</f>
        <v>23</v>
      </c>
      <c r="C134" s="25">
        <f>B134+15</f>
        <v>38</v>
      </c>
      <c r="D134" s="75"/>
      <c r="E134" s="54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>
        <v>1</v>
      </c>
      <c r="T134" s="75">
        <v>1</v>
      </c>
      <c r="U134" s="75">
        <v>1</v>
      </c>
    </row>
    <row r="135" spans="1:21" x14ac:dyDescent="0.3">
      <c r="A135" s="72" t="s">
        <v>30</v>
      </c>
      <c r="B135" s="106">
        <f>B133+B134</f>
        <v>29</v>
      </c>
      <c r="C135" s="25">
        <f>C133+C134</f>
        <v>53</v>
      </c>
      <c r="D135" s="75"/>
      <c r="E135" s="54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</row>
    <row r="136" spans="1:21" x14ac:dyDescent="0.3">
      <c r="A136" s="72" t="s">
        <v>31</v>
      </c>
      <c r="B136" s="106">
        <f>SUM(D136:T136)+2</f>
        <v>2</v>
      </c>
      <c r="C136" s="25">
        <f>B136+1</f>
        <v>3</v>
      </c>
      <c r="D136" s="75"/>
      <c r="E136" s="54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</row>
    <row r="137" spans="1:21" ht="17" thickBot="1" x14ac:dyDescent="0.35">
      <c r="A137" s="76" t="s">
        <v>32</v>
      </c>
      <c r="B137" s="106">
        <f>SUM(D137:T137)+10</f>
        <v>10</v>
      </c>
      <c r="C137" s="26">
        <f>B137+5</f>
        <v>15</v>
      </c>
      <c r="D137" s="78"/>
      <c r="E137" s="79"/>
      <c r="F137" s="78"/>
      <c r="G137" s="78"/>
      <c r="H137" s="78"/>
      <c r="I137" s="78"/>
      <c r="J137" s="78"/>
      <c r="K137" s="78"/>
      <c r="L137" s="78"/>
      <c r="M137" s="78"/>
      <c r="N137" s="42"/>
      <c r="O137" s="78"/>
      <c r="P137" s="78"/>
      <c r="Q137" s="78"/>
      <c r="R137" s="78"/>
      <c r="S137" s="78"/>
      <c r="T137" s="78"/>
      <c r="U137" s="78"/>
    </row>
    <row r="138" spans="1:21" ht="21.1" x14ac:dyDescent="0.35">
      <c r="A138" s="66" t="s">
        <v>687</v>
      </c>
      <c r="B138" s="108"/>
      <c r="C138" s="27"/>
      <c r="D138" s="75"/>
      <c r="E138" s="54"/>
      <c r="F138" s="75"/>
      <c r="G138" s="75"/>
      <c r="H138" s="75"/>
      <c r="I138" s="75"/>
      <c r="J138" s="75" t="s">
        <v>589</v>
      </c>
      <c r="K138" s="75" t="s">
        <v>542</v>
      </c>
      <c r="L138" s="75" t="s">
        <v>571</v>
      </c>
      <c r="M138" s="75" t="s">
        <v>542</v>
      </c>
      <c r="N138" s="75" t="s">
        <v>542</v>
      </c>
      <c r="O138" s="75" t="s">
        <v>542</v>
      </c>
      <c r="P138" s="75" t="s">
        <v>542</v>
      </c>
      <c r="Q138" s="75" t="s">
        <v>542</v>
      </c>
      <c r="R138" s="75" t="s">
        <v>542</v>
      </c>
      <c r="S138" s="75"/>
      <c r="T138" s="75"/>
      <c r="U138" s="75"/>
    </row>
    <row r="139" spans="1:21" x14ac:dyDescent="0.3">
      <c r="A139" s="72" t="s">
        <v>28</v>
      </c>
      <c r="B139" s="106">
        <f>SUM(D139:T139)</f>
        <v>9</v>
      </c>
      <c r="C139" s="25">
        <f>B139</f>
        <v>9</v>
      </c>
      <c r="D139" s="75"/>
      <c r="E139" s="54"/>
      <c r="F139" s="75"/>
      <c r="G139" s="75"/>
      <c r="H139" s="75"/>
      <c r="I139" s="75"/>
      <c r="J139" s="75">
        <v>1</v>
      </c>
      <c r="K139" s="75">
        <v>1</v>
      </c>
      <c r="L139" s="75">
        <v>1</v>
      </c>
      <c r="M139" s="75">
        <v>1</v>
      </c>
      <c r="N139" s="75">
        <v>1</v>
      </c>
      <c r="O139" s="75">
        <v>1</v>
      </c>
      <c r="P139" s="75">
        <v>1</v>
      </c>
      <c r="Q139" s="75">
        <v>1</v>
      </c>
      <c r="R139" s="75">
        <v>1</v>
      </c>
      <c r="S139" s="75"/>
      <c r="T139" s="75"/>
      <c r="U139" s="75"/>
    </row>
    <row r="140" spans="1:21" x14ac:dyDescent="0.3">
      <c r="A140" s="72" t="s">
        <v>29</v>
      </c>
      <c r="B140" s="106">
        <f>SUM(D140:T140)</f>
        <v>0</v>
      </c>
      <c r="C140" s="25">
        <f>B140</f>
        <v>0</v>
      </c>
      <c r="D140" s="75"/>
      <c r="E140" s="54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</row>
    <row r="141" spans="1:21" x14ac:dyDescent="0.3">
      <c r="A141" s="72" t="s">
        <v>30</v>
      </c>
      <c r="B141" s="106">
        <f>B139+B140</f>
        <v>9</v>
      </c>
      <c r="C141" s="25">
        <f>C139+C140</f>
        <v>9</v>
      </c>
      <c r="D141" s="75"/>
      <c r="E141" s="54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</row>
    <row r="142" spans="1:21" x14ac:dyDescent="0.3">
      <c r="A142" s="72" t="s">
        <v>31</v>
      </c>
      <c r="B142" s="106">
        <f>SUM(D142:T142)</f>
        <v>0</v>
      </c>
      <c r="C142" s="25">
        <f>B142</f>
        <v>0</v>
      </c>
      <c r="D142" s="75"/>
      <c r="E142" s="54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</row>
    <row r="143" spans="1:21" ht="17" thickBot="1" x14ac:dyDescent="0.35">
      <c r="A143" s="76" t="s">
        <v>32</v>
      </c>
      <c r="B143" s="106">
        <f>SUM(D143:T143)</f>
        <v>0</v>
      </c>
      <c r="C143" s="26">
        <f>B143</f>
        <v>0</v>
      </c>
      <c r="D143" s="78"/>
      <c r="E143" s="79"/>
      <c r="F143" s="78"/>
      <c r="G143" s="78"/>
      <c r="H143" s="78"/>
      <c r="I143" s="78"/>
      <c r="J143" s="78"/>
      <c r="K143" s="78"/>
      <c r="L143" s="78"/>
      <c r="M143" s="78"/>
      <c r="N143" s="78"/>
      <c r="O143" s="75"/>
      <c r="P143" s="75"/>
      <c r="Q143" s="75"/>
      <c r="R143" s="75"/>
      <c r="S143" s="75"/>
      <c r="T143" s="75"/>
      <c r="U143" s="75"/>
    </row>
    <row r="144" spans="1:21" ht="21.1" x14ac:dyDescent="0.35">
      <c r="A144" s="48" t="s">
        <v>252</v>
      </c>
      <c r="B144" s="107"/>
      <c r="C144" s="27"/>
      <c r="D144" s="75"/>
      <c r="E144" s="54"/>
      <c r="F144" s="75"/>
      <c r="G144" s="75"/>
      <c r="H144" s="75"/>
      <c r="I144" s="75"/>
      <c r="J144" s="75"/>
      <c r="K144" s="75"/>
      <c r="L144" s="75"/>
      <c r="M144" s="75"/>
      <c r="N144" s="75"/>
      <c r="O144" s="83"/>
      <c r="P144" s="83"/>
      <c r="Q144" s="83"/>
      <c r="R144" s="83"/>
      <c r="S144" s="83"/>
      <c r="T144" s="83"/>
      <c r="U144" s="83"/>
    </row>
    <row r="145" spans="1:21" x14ac:dyDescent="0.3">
      <c r="A145" s="80" t="s">
        <v>28</v>
      </c>
      <c r="B145" s="106">
        <f>SUM(D145:T145)+5</f>
        <v>5</v>
      </c>
      <c r="C145" s="25">
        <f>B145+20</f>
        <v>25</v>
      </c>
      <c r="D145" s="75"/>
      <c r="E145" s="54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</row>
    <row r="146" spans="1:21" x14ac:dyDescent="0.3">
      <c r="A146" s="80" t="s">
        <v>29</v>
      </c>
      <c r="B146" s="106">
        <f>SUM(D146:T146)+7</f>
        <v>7</v>
      </c>
      <c r="C146" s="25">
        <f>B146+21</f>
        <v>28</v>
      </c>
      <c r="D146" s="75"/>
      <c r="E146" s="54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</row>
    <row r="147" spans="1:21" x14ac:dyDescent="0.3">
      <c r="A147" s="80" t="s">
        <v>30</v>
      </c>
      <c r="B147" s="106">
        <f>B145+B146</f>
        <v>12</v>
      </c>
      <c r="C147" s="25">
        <f>C145+C146</f>
        <v>53</v>
      </c>
      <c r="D147" s="75"/>
      <c r="E147" s="54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</row>
    <row r="148" spans="1:21" x14ac:dyDescent="0.3">
      <c r="A148" s="80" t="s">
        <v>31</v>
      </c>
      <c r="B148" s="106">
        <f>SUM(D148:T148)</f>
        <v>0</v>
      </c>
      <c r="C148" s="25">
        <f>B148+1</f>
        <v>1</v>
      </c>
      <c r="D148" s="75"/>
      <c r="E148" s="54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</row>
    <row r="149" spans="1:21" ht="17" thickBot="1" x14ac:dyDescent="0.35">
      <c r="A149" s="82" t="s">
        <v>32</v>
      </c>
      <c r="B149" s="106">
        <f>SUM(D149:T149)</f>
        <v>0</v>
      </c>
      <c r="C149" s="26">
        <f>B149+5</f>
        <v>5</v>
      </c>
      <c r="D149" s="78"/>
      <c r="E149" s="79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</row>
    <row r="150" spans="1:21" ht="21.1" x14ac:dyDescent="0.35">
      <c r="A150" s="66" t="s">
        <v>253</v>
      </c>
      <c r="B150" s="108"/>
      <c r="C150" s="27"/>
      <c r="D150" s="75" t="s">
        <v>551</v>
      </c>
      <c r="E150" s="54"/>
      <c r="F150" s="75" t="s">
        <v>551</v>
      </c>
      <c r="G150" s="75" t="s">
        <v>647</v>
      </c>
      <c r="H150" s="75"/>
      <c r="I150" s="75"/>
      <c r="J150" s="75" t="s">
        <v>595</v>
      </c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</row>
    <row r="151" spans="1:21" x14ac:dyDescent="0.3">
      <c r="A151" s="72" t="s">
        <v>28</v>
      </c>
      <c r="B151" s="106">
        <f>SUM(D151:T151)</f>
        <v>1</v>
      </c>
      <c r="C151" s="25">
        <f>B151</f>
        <v>1</v>
      </c>
      <c r="D151" s="75"/>
      <c r="E151" s="54"/>
      <c r="F151" s="75"/>
      <c r="G151" s="75">
        <v>1</v>
      </c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</row>
    <row r="152" spans="1:21" x14ac:dyDescent="0.3">
      <c r="A152" s="72" t="s">
        <v>29</v>
      </c>
      <c r="B152" s="106">
        <f>SUM(D152:T152)+2</f>
        <v>5</v>
      </c>
      <c r="C152" s="25">
        <f>B152</f>
        <v>5</v>
      </c>
      <c r="D152" s="75">
        <v>1</v>
      </c>
      <c r="E152" s="54"/>
      <c r="F152" s="75">
        <v>1</v>
      </c>
      <c r="G152" s="75"/>
      <c r="H152" s="75"/>
      <c r="I152" s="75"/>
      <c r="J152" s="75">
        <v>1</v>
      </c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</row>
    <row r="153" spans="1:21" x14ac:dyDescent="0.3">
      <c r="A153" s="72" t="s">
        <v>30</v>
      </c>
      <c r="B153" s="106">
        <f>B151+B152</f>
        <v>6</v>
      </c>
      <c r="C153" s="25">
        <f>C151+C152</f>
        <v>6</v>
      </c>
      <c r="D153" s="75"/>
      <c r="E153" s="54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</row>
    <row r="154" spans="1:21" x14ac:dyDescent="0.3">
      <c r="A154" s="72" t="s">
        <v>31</v>
      </c>
      <c r="B154" s="106">
        <f>SUM(D154:T154)</f>
        <v>0</v>
      </c>
      <c r="C154" s="25">
        <f>B154</f>
        <v>0</v>
      </c>
      <c r="D154" s="75"/>
      <c r="E154" s="54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</row>
    <row r="155" spans="1:21" ht="17" thickBot="1" x14ac:dyDescent="0.35">
      <c r="A155" s="76" t="s">
        <v>32</v>
      </c>
      <c r="B155" s="106">
        <f>SUM(D155:T155)</f>
        <v>0</v>
      </c>
      <c r="C155" s="26">
        <f>B155</f>
        <v>0</v>
      </c>
      <c r="D155" s="78"/>
      <c r="E155" s="79"/>
      <c r="F155" s="78"/>
      <c r="G155" s="78"/>
      <c r="H155" s="78"/>
      <c r="I155" s="78"/>
      <c r="J155" s="78"/>
      <c r="K155" s="78"/>
      <c r="L155" s="78"/>
      <c r="M155" s="78"/>
      <c r="N155" s="42"/>
      <c r="O155" s="78"/>
      <c r="P155" s="78"/>
      <c r="Q155" s="78"/>
      <c r="R155" s="78"/>
      <c r="S155" s="78"/>
      <c r="T155" s="78"/>
      <c r="U155" s="78"/>
    </row>
    <row r="156" spans="1:21" ht="21.1" x14ac:dyDescent="0.35">
      <c r="A156" s="66" t="s">
        <v>476</v>
      </c>
      <c r="B156" s="108"/>
      <c r="C156" s="27"/>
      <c r="D156" s="75"/>
      <c r="E156" s="54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</row>
    <row r="157" spans="1:21" x14ac:dyDescent="0.3">
      <c r="A157" s="72" t="s">
        <v>28</v>
      </c>
      <c r="B157" s="106">
        <f>SUM(D157:T157)</f>
        <v>0</v>
      </c>
      <c r="C157" s="25">
        <f>B157</f>
        <v>0</v>
      </c>
      <c r="D157" s="75"/>
      <c r="E157" s="54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</row>
    <row r="158" spans="1:21" x14ac:dyDescent="0.3">
      <c r="A158" s="72" t="s">
        <v>29</v>
      </c>
      <c r="B158" s="106">
        <f>SUM(D158:T158)</f>
        <v>0</v>
      </c>
      <c r="C158" s="25">
        <f>B158</f>
        <v>0</v>
      </c>
      <c r="D158" s="75"/>
      <c r="E158" s="54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</row>
    <row r="159" spans="1:21" x14ac:dyDescent="0.3">
      <c r="A159" s="72" t="s">
        <v>30</v>
      </c>
      <c r="B159" s="106">
        <f>B157+B158</f>
        <v>0</v>
      </c>
      <c r="C159" s="25">
        <f>C157+C158</f>
        <v>0</v>
      </c>
      <c r="D159" s="75"/>
      <c r="E159" s="54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</row>
    <row r="160" spans="1:21" x14ac:dyDescent="0.3">
      <c r="A160" s="72" t="s">
        <v>31</v>
      </c>
      <c r="B160" s="106">
        <f>SUM(D160:T160)</f>
        <v>0</v>
      </c>
      <c r="C160" s="25">
        <f>B160</f>
        <v>0</v>
      </c>
      <c r="D160" s="75"/>
      <c r="E160" s="54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</row>
    <row r="161" spans="1:21" ht="17" thickBot="1" x14ac:dyDescent="0.35">
      <c r="A161" s="76" t="s">
        <v>32</v>
      </c>
      <c r="B161" s="106">
        <f>SUM(D161:T161)</f>
        <v>0</v>
      </c>
      <c r="C161" s="26">
        <f>B161</f>
        <v>0</v>
      </c>
      <c r="D161" s="78"/>
      <c r="E161" s="79"/>
      <c r="F161" s="78"/>
      <c r="G161" s="78"/>
      <c r="H161" s="78"/>
      <c r="I161" s="78"/>
      <c r="J161" s="78"/>
      <c r="K161" s="78"/>
      <c r="L161" s="78"/>
      <c r="M161" s="78"/>
      <c r="N161" s="78"/>
      <c r="O161" s="75"/>
      <c r="P161" s="75"/>
      <c r="Q161" s="75"/>
      <c r="R161" s="75"/>
      <c r="S161" s="75"/>
      <c r="T161" s="75"/>
      <c r="U161" s="75"/>
    </row>
    <row r="162" spans="1:21" ht="21.1" x14ac:dyDescent="0.35">
      <c r="A162" s="48" t="s">
        <v>254</v>
      </c>
      <c r="B162" s="107"/>
      <c r="C162" s="27"/>
      <c r="D162" s="75" t="s">
        <v>543</v>
      </c>
      <c r="E162" s="54"/>
      <c r="F162" s="75" t="s">
        <v>543</v>
      </c>
      <c r="G162" s="75" t="s">
        <v>551</v>
      </c>
      <c r="H162" s="75" t="s">
        <v>551</v>
      </c>
      <c r="I162" s="75" t="s">
        <v>543</v>
      </c>
      <c r="J162" s="75"/>
      <c r="K162" s="75" t="s">
        <v>543</v>
      </c>
      <c r="L162" s="75" t="s">
        <v>543</v>
      </c>
      <c r="M162" s="75" t="s">
        <v>551</v>
      </c>
      <c r="N162" s="75" t="s">
        <v>551</v>
      </c>
      <c r="O162" s="83" t="s">
        <v>543</v>
      </c>
      <c r="P162" s="83" t="s">
        <v>543</v>
      </c>
      <c r="Q162" s="83" t="s">
        <v>543</v>
      </c>
      <c r="R162" s="83" t="s">
        <v>543</v>
      </c>
      <c r="S162" s="83" t="s">
        <v>543</v>
      </c>
      <c r="T162" s="83"/>
      <c r="U162" s="83" t="s">
        <v>739</v>
      </c>
    </row>
    <row r="163" spans="1:21" x14ac:dyDescent="0.3">
      <c r="A163" s="80" t="s">
        <v>28</v>
      </c>
      <c r="B163" s="106">
        <f>SUM(D163:T163)+9</f>
        <v>19</v>
      </c>
      <c r="C163" s="25">
        <f>B163</f>
        <v>19</v>
      </c>
      <c r="D163" s="75">
        <v>1</v>
      </c>
      <c r="E163" s="54"/>
      <c r="F163" s="75">
        <v>1</v>
      </c>
      <c r="G163" s="75"/>
      <c r="H163" s="75"/>
      <c r="I163" s="75">
        <v>1</v>
      </c>
      <c r="J163" s="75"/>
      <c r="K163" s="75">
        <v>1</v>
      </c>
      <c r="L163" s="75">
        <v>1</v>
      </c>
      <c r="M163" s="75"/>
      <c r="N163" s="75"/>
      <c r="O163" s="75">
        <v>1</v>
      </c>
      <c r="P163" s="75">
        <v>1</v>
      </c>
      <c r="Q163" s="75">
        <v>1</v>
      </c>
      <c r="R163" s="75">
        <v>1</v>
      </c>
      <c r="S163" s="75">
        <v>1</v>
      </c>
      <c r="T163" s="75"/>
      <c r="U163" s="75">
        <v>1</v>
      </c>
    </row>
    <row r="164" spans="1:21" x14ac:dyDescent="0.3">
      <c r="A164" s="80" t="s">
        <v>29</v>
      </c>
      <c r="B164" s="106">
        <f>SUM(D164:T164)+16</f>
        <v>20</v>
      </c>
      <c r="C164" s="25">
        <f>B164</f>
        <v>20</v>
      </c>
      <c r="D164" s="75"/>
      <c r="E164" s="54"/>
      <c r="F164" s="75"/>
      <c r="G164" s="75">
        <v>1</v>
      </c>
      <c r="H164" s="75">
        <v>1</v>
      </c>
      <c r="I164" s="75"/>
      <c r="J164" s="75"/>
      <c r="K164" s="75"/>
      <c r="L164" s="75"/>
      <c r="M164" s="75">
        <v>1</v>
      </c>
      <c r="N164" s="75">
        <v>1</v>
      </c>
      <c r="O164" s="75"/>
      <c r="P164" s="75"/>
      <c r="Q164" s="75"/>
      <c r="R164" s="75"/>
      <c r="S164" s="75"/>
      <c r="T164" s="75"/>
      <c r="U164" s="75"/>
    </row>
    <row r="165" spans="1:21" x14ac:dyDescent="0.3">
      <c r="A165" s="80" t="s">
        <v>30</v>
      </c>
      <c r="B165" s="106">
        <f>B163+B164</f>
        <v>39</v>
      </c>
      <c r="C165" s="25">
        <f>C163+C164</f>
        <v>39</v>
      </c>
      <c r="D165" s="75"/>
      <c r="E165" s="54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</row>
    <row r="166" spans="1:21" x14ac:dyDescent="0.3">
      <c r="A166" s="80" t="s">
        <v>31</v>
      </c>
      <c r="B166" s="106">
        <f>SUM(D166:T166)+5</f>
        <v>10</v>
      </c>
      <c r="C166" s="25">
        <f>B166</f>
        <v>10</v>
      </c>
      <c r="D166" s="75"/>
      <c r="E166" s="54"/>
      <c r="F166" s="75"/>
      <c r="G166" s="75"/>
      <c r="H166" s="75"/>
      <c r="I166" s="75"/>
      <c r="J166" s="75"/>
      <c r="K166" s="75"/>
      <c r="L166" s="75">
        <v>2</v>
      </c>
      <c r="M166" s="75">
        <v>1</v>
      </c>
      <c r="N166" s="75"/>
      <c r="O166" s="75"/>
      <c r="P166" s="75">
        <v>2</v>
      </c>
      <c r="Q166" s="75"/>
      <c r="R166" s="75"/>
      <c r="S166" s="75"/>
      <c r="T166" s="75"/>
      <c r="U166" s="75"/>
    </row>
    <row r="167" spans="1:21" ht="17" thickBot="1" x14ac:dyDescent="0.35">
      <c r="A167" s="82" t="s">
        <v>32</v>
      </c>
      <c r="B167" s="106">
        <f>SUM(D167:T167)+25</f>
        <v>50</v>
      </c>
      <c r="C167" s="26">
        <f>B167</f>
        <v>50</v>
      </c>
      <c r="D167" s="78"/>
      <c r="E167" s="79"/>
      <c r="F167" s="78"/>
      <c r="G167" s="78"/>
      <c r="H167" s="78"/>
      <c r="I167" s="78"/>
      <c r="J167" s="78"/>
      <c r="K167" s="78"/>
      <c r="L167" s="78">
        <v>10</v>
      </c>
      <c r="M167" s="78">
        <v>5</v>
      </c>
      <c r="N167" s="78"/>
      <c r="O167" s="75"/>
      <c r="P167" s="75">
        <v>10</v>
      </c>
      <c r="Q167" s="75"/>
      <c r="R167" s="75"/>
      <c r="S167" s="75"/>
      <c r="T167" s="75"/>
      <c r="U167" s="75"/>
    </row>
    <row r="168" spans="1:21" ht="21.1" x14ac:dyDescent="0.35">
      <c r="A168" s="48" t="s">
        <v>536</v>
      </c>
      <c r="B168" s="107"/>
      <c r="C168" s="27"/>
      <c r="D168" s="99" t="s">
        <v>551</v>
      </c>
      <c r="E168" s="54"/>
      <c r="F168" s="75" t="s">
        <v>551</v>
      </c>
      <c r="G168" s="75" t="s">
        <v>543</v>
      </c>
      <c r="H168" s="75" t="s">
        <v>543</v>
      </c>
      <c r="I168" s="75" t="s">
        <v>551</v>
      </c>
      <c r="J168" s="75" t="s">
        <v>670</v>
      </c>
      <c r="K168" s="75" t="s">
        <v>551</v>
      </c>
      <c r="L168" s="75" t="s">
        <v>551</v>
      </c>
      <c r="M168" s="75" t="s">
        <v>543</v>
      </c>
      <c r="N168" s="75"/>
      <c r="O168" s="83" t="s">
        <v>551</v>
      </c>
      <c r="P168" s="83" t="s">
        <v>551</v>
      </c>
      <c r="Q168" s="83" t="s">
        <v>551</v>
      </c>
      <c r="R168" s="83" t="s">
        <v>551</v>
      </c>
      <c r="S168" s="83" t="s">
        <v>551</v>
      </c>
      <c r="T168" s="83" t="s">
        <v>670</v>
      </c>
      <c r="U168" s="83" t="s">
        <v>551</v>
      </c>
    </row>
    <row r="169" spans="1:21" x14ac:dyDescent="0.3">
      <c r="A169" s="80" t="s">
        <v>28</v>
      </c>
      <c r="B169" s="106">
        <f>SUM(D169:T169)+1</f>
        <v>6</v>
      </c>
      <c r="C169" s="25">
        <f>B169</f>
        <v>6</v>
      </c>
      <c r="D169" s="75"/>
      <c r="E169" s="54"/>
      <c r="F169" s="75"/>
      <c r="G169" s="75">
        <v>1</v>
      </c>
      <c r="H169" s="75">
        <v>1</v>
      </c>
      <c r="I169" s="75"/>
      <c r="J169" s="75">
        <v>1</v>
      </c>
      <c r="K169" s="75"/>
      <c r="L169" s="75"/>
      <c r="M169" s="75">
        <v>1</v>
      </c>
      <c r="N169" s="75"/>
      <c r="O169" s="75"/>
      <c r="P169" s="75"/>
      <c r="Q169" s="75"/>
      <c r="R169" s="75"/>
      <c r="S169" s="75"/>
      <c r="T169" s="75">
        <v>1</v>
      </c>
      <c r="U169" s="75"/>
    </row>
    <row r="170" spans="1:21" x14ac:dyDescent="0.3">
      <c r="A170" s="80" t="s">
        <v>29</v>
      </c>
      <c r="B170" s="106">
        <f>SUM(D170:T170)+14</f>
        <v>24</v>
      </c>
      <c r="C170" s="25">
        <f>B170</f>
        <v>24</v>
      </c>
      <c r="D170" s="75">
        <v>1</v>
      </c>
      <c r="E170" s="54"/>
      <c r="F170" s="75">
        <v>1</v>
      </c>
      <c r="G170" s="75"/>
      <c r="H170" s="75"/>
      <c r="I170" s="75">
        <v>1</v>
      </c>
      <c r="J170" s="75"/>
      <c r="K170" s="75">
        <v>1</v>
      </c>
      <c r="L170" s="75">
        <v>1</v>
      </c>
      <c r="M170" s="75"/>
      <c r="N170" s="75"/>
      <c r="O170" s="75">
        <v>1</v>
      </c>
      <c r="P170" s="75">
        <v>1</v>
      </c>
      <c r="Q170" s="75">
        <v>1</v>
      </c>
      <c r="R170" s="75">
        <v>1</v>
      </c>
      <c r="S170" s="75">
        <v>1</v>
      </c>
      <c r="T170" s="75"/>
      <c r="U170" s="75">
        <v>1</v>
      </c>
    </row>
    <row r="171" spans="1:21" x14ac:dyDescent="0.3">
      <c r="A171" s="80" t="s">
        <v>30</v>
      </c>
      <c r="B171" s="106">
        <f>B169+B170</f>
        <v>30</v>
      </c>
      <c r="C171" s="25">
        <f>C169+C170</f>
        <v>30</v>
      </c>
      <c r="D171" s="75"/>
      <c r="E171" s="54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</row>
    <row r="172" spans="1:21" x14ac:dyDescent="0.3">
      <c r="A172" s="80" t="s">
        <v>31</v>
      </c>
      <c r="B172" s="106">
        <f>SUM(D172:T172)+2</f>
        <v>5</v>
      </c>
      <c r="C172" s="25">
        <f>B172</f>
        <v>5</v>
      </c>
      <c r="D172" s="75">
        <v>1</v>
      </c>
      <c r="E172" s="54"/>
      <c r="F172" s="75"/>
      <c r="G172" s="75"/>
      <c r="H172" s="75"/>
      <c r="I172" s="75">
        <v>1</v>
      </c>
      <c r="J172" s="75"/>
      <c r="K172" s="75"/>
      <c r="L172" s="75"/>
      <c r="M172" s="75"/>
      <c r="N172" s="75"/>
      <c r="O172" s="75"/>
      <c r="P172" s="75"/>
      <c r="Q172" s="75">
        <v>1</v>
      </c>
      <c r="R172" s="75"/>
      <c r="S172" s="75"/>
      <c r="T172" s="75"/>
      <c r="U172" s="75"/>
    </row>
    <row r="173" spans="1:21" ht="17" thickBot="1" x14ac:dyDescent="0.35">
      <c r="A173" s="82" t="s">
        <v>32</v>
      </c>
      <c r="B173" s="106">
        <f>SUM(D173:T173)+10</f>
        <v>25</v>
      </c>
      <c r="C173" s="26">
        <f>B173</f>
        <v>25</v>
      </c>
      <c r="D173" s="78">
        <v>5</v>
      </c>
      <c r="E173" s="79"/>
      <c r="F173" s="78"/>
      <c r="G173" s="78"/>
      <c r="H173" s="78"/>
      <c r="I173" s="78">
        <v>5</v>
      </c>
      <c r="J173" s="78"/>
      <c r="K173" s="78"/>
      <c r="L173" s="78"/>
      <c r="M173" s="78"/>
      <c r="N173" s="78"/>
      <c r="O173" s="75"/>
      <c r="P173" s="75"/>
      <c r="Q173" s="75">
        <v>5</v>
      </c>
      <c r="R173" s="75"/>
      <c r="S173" s="75"/>
      <c r="T173" s="75"/>
      <c r="U173" s="75"/>
    </row>
    <row r="174" spans="1:21" ht="21.1" x14ac:dyDescent="0.35">
      <c r="A174" s="66" t="s">
        <v>255</v>
      </c>
      <c r="B174" s="107"/>
      <c r="C174" s="27"/>
      <c r="D174" s="75"/>
      <c r="E174" s="54"/>
      <c r="F174" s="75"/>
      <c r="G174" s="75"/>
      <c r="H174" s="75"/>
      <c r="I174" s="75"/>
      <c r="J174" s="75" t="s">
        <v>551</v>
      </c>
      <c r="K174" s="75"/>
      <c r="L174" s="75"/>
      <c r="M174" s="75"/>
      <c r="N174" s="75" t="s">
        <v>543</v>
      </c>
      <c r="O174" s="83" t="s">
        <v>551</v>
      </c>
      <c r="P174" s="83"/>
      <c r="Q174" s="83"/>
      <c r="R174" s="83"/>
      <c r="S174" s="83"/>
      <c r="T174" s="83" t="s">
        <v>551</v>
      </c>
      <c r="U174" s="83"/>
    </row>
    <row r="175" spans="1:21" x14ac:dyDescent="0.3">
      <c r="A175" s="72" t="s">
        <v>28</v>
      </c>
      <c r="B175" s="106">
        <f>SUM(D175:T175)+9</f>
        <v>10</v>
      </c>
      <c r="C175" s="25">
        <f>B175</f>
        <v>10</v>
      </c>
      <c r="D175" s="75"/>
      <c r="E175" s="54"/>
      <c r="F175" s="75"/>
      <c r="G175" s="75"/>
      <c r="H175" s="75"/>
      <c r="I175" s="75"/>
      <c r="J175" s="75"/>
      <c r="K175" s="75"/>
      <c r="L175" s="75"/>
      <c r="M175" s="75"/>
      <c r="N175" s="75">
        <v>1</v>
      </c>
      <c r="O175" s="75"/>
      <c r="P175" s="75"/>
      <c r="Q175" s="75"/>
      <c r="R175" s="75"/>
      <c r="S175" s="75"/>
      <c r="T175" s="75"/>
      <c r="U175" s="75"/>
    </row>
    <row r="176" spans="1:21" x14ac:dyDescent="0.3">
      <c r="A176" s="72" t="s">
        <v>29</v>
      </c>
      <c r="B176" s="106">
        <f>SUM(D176:T176)+2</f>
        <v>5</v>
      </c>
      <c r="C176" s="25">
        <f>B176</f>
        <v>5</v>
      </c>
      <c r="D176" s="75"/>
      <c r="E176" s="54"/>
      <c r="F176" s="75"/>
      <c r="G176" s="75"/>
      <c r="H176" s="75"/>
      <c r="I176" s="75"/>
      <c r="J176" s="75">
        <v>1</v>
      </c>
      <c r="K176" s="75"/>
      <c r="L176" s="75"/>
      <c r="M176" s="75"/>
      <c r="N176" s="75"/>
      <c r="O176" s="75">
        <v>1</v>
      </c>
      <c r="P176" s="75"/>
      <c r="Q176" s="75"/>
      <c r="R176" s="75"/>
      <c r="S176" s="75"/>
      <c r="T176" s="75">
        <v>1</v>
      </c>
      <c r="U176" s="75"/>
    </row>
    <row r="177" spans="1:21" x14ac:dyDescent="0.3">
      <c r="A177" s="72" t="s">
        <v>30</v>
      </c>
      <c r="B177" s="106">
        <f>B175+B176</f>
        <v>15</v>
      </c>
      <c r="C177" s="25">
        <f>C175+C176</f>
        <v>15</v>
      </c>
      <c r="D177" s="75"/>
      <c r="E177" s="54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</row>
    <row r="178" spans="1:21" x14ac:dyDescent="0.3">
      <c r="A178" s="72" t="s">
        <v>31</v>
      </c>
      <c r="B178" s="106">
        <f>SUM(D178:T178)+5</f>
        <v>7</v>
      </c>
      <c r="C178" s="25">
        <f>B178</f>
        <v>7</v>
      </c>
      <c r="D178" s="75"/>
      <c r="E178" s="54"/>
      <c r="F178" s="75"/>
      <c r="G178" s="75"/>
      <c r="H178" s="75"/>
      <c r="I178" s="75"/>
      <c r="J178" s="75">
        <v>1</v>
      </c>
      <c r="K178" s="75"/>
      <c r="L178" s="75"/>
      <c r="M178" s="75"/>
      <c r="N178" s="75">
        <v>1</v>
      </c>
      <c r="O178" s="75"/>
      <c r="P178" s="75"/>
      <c r="Q178" s="75"/>
      <c r="R178" s="75"/>
      <c r="S178" s="75"/>
      <c r="T178" s="75"/>
      <c r="U178" s="75"/>
    </row>
    <row r="179" spans="1:21" ht="17" thickBot="1" x14ac:dyDescent="0.35">
      <c r="A179" s="76" t="s">
        <v>32</v>
      </c>
      <c r="B179" s="106">
        <f>SUM(D179:T179)+25</f>
        <v>35</v>
      </c>
      <c r="C179" s="26">
        <f>B179</f>
        <v>35</v>
      </c>
      <c r="D179" s="78"/>
      <c r="E179" s="79"/>
      <c r="F179" s="78"/>
      <c r="G179" s="78"/>
      <c r="H179" s="78"/>
      <c r="I179" s="78"/>
      <c r="J179" s="78">
        <v>5</v>
      </c>
      <c r="K179" s="78"/>
      <c r="L179" s="78"/>
      <c r="M179" s="78"/>
      <c r="N179" s="78">
        <v>5</v>
      </c>
      <c r="O179" s="78"/>
      <c r="P179" s="78"/>
      <c r="Q179" s="78"/>
      <c r="R179" s="78"/>
      <c r="S179" s="78"/>
      <c r="T179" s="78"/>
      <c r="U179" s="78"/>
    </row>
    <row r="180" spans="1:21" ht="21.1" x14ac:dyDescent="0.35">
      <c r="A180" s="48" t="s">
        <v>256</v>
      </c>
      <c r="B180" s="107"/>
      <c r="C180" s="27"/>
      <c r="D180" s="75"/>
      <c r="E180" s="54"/>
      <c r="F180" s="75"/>
      <c r="G180" s="75" t="s">
        <v>545</v>
      </c>
      <c r="H180" s="75"/>
      <c r="I180" s="75"/>
      <c r="J180" s="75" t="s">
        <v>545</v>
      </c>
      <c r="K180" s="75"/>
      <c r="L180" s="75"/>
      <c r="M180" s="75"/>
      <c r="N180" s="75" t="s">
        <v>551</v>
      </c>
      <c r="O180" s="75"/>
      <c r="P180" s="75"/>
      <c r="Q180" s="75" t="s">
        <v>551</v>
      </c>
      <c r="R180" s="75"/>
      <c r="S180" s="75" t="s">
        <v>604</v>
      </c>
      <c r="T180" s="75">
        <v>4</v>
      </c>
      <c r="U180" s="75"/>
    </row>
    <row r="181" spans="1:21" x14ac:dyDescent="0.3">
      <c r="A181" s="80" t="s">
        <v>28</v>
      </c>
      <c r="B181" s="106">
        <f>SUM(D181:T181)+6</f>
        <v>10</v>
      </c>
      <c r="C181" s="25">
        <f>B181+29</f>
        <v>39</v>
      </c>
      <c r="D181" s="75"/>
      <c r="E181" s="54"/>
      <c r="F181" s="75"/>
      <c r="G181" s="75">
        <v>1</v>
      </c>
      <c r="H181" s="75"/>
      <c r="I181" s="75"/>
      <c r="J181" s="75">
        <v>1</v>
      </c>
      <c r="K181" s="75"/>
      <c r="L181" s="75"/>
      <c r="M181" s="75"/>
      <c r="N181" s="75"/>
      <c r="O181" s="75"/>
      <c r="P181" s="75"/>
      <c r="Q181" s="75"/>
      <c r="R181" s="75"/>
      <c r="S181" s="75">
        <v>1</v>
      </c>
      <c r="T181" s="75">
        <v>1</v>
      </c>
      <c r="U181" s="75"/>
    </row>
    <row r="182" spans="1:21" x14ac:dyDescent="0.3">
      <c r="A182" s="80" t="s">
        <v>29</v>
      </c>
      <c r="B182" s="106">
        <f>SUM(D182:T182)+4</f>
        <v>6</v>
      </c>
      <c r="C182" s="25">
        <f>B182+7</f>
        <v>13</v>
      </c>
      <c r="D182" s="75"/>
      <c r="E182" s="54"/>
      <c r="F182" s="75"/>
      <c r="G182" s="75"/>
      <c r="H182" s="75"/>
      <c r="I182" s="75"/>
      <c r="J182" s="75"/>
      <c r="K182" s="75"/>
      <c r="L182" s="75"/>
      <c r="M182" s="75"/>
      <c r="N182" s="75">
        <v>1</v>
      </c>
      <c r="O182" s="75"/>
      <c r="P182" s="75"/>
      <c r="Q182" s="75">
        <v>1</v>
      </c>
      <c r="R182" s="75"/>
      <c r="S182" s="75"/>
      <c r="T182" s="75"/>
      <c r="U182" s="75"/>
    </row>
    <row r="183" spans="1:21" x14ac:dyDescent="0.3">
      <c r="A183" s="80" t="s">
        <v>30</v>
      </c>
      <c r="B183" s="106">
        <f>B181+B182</f>
        <v>16</v>
      </c>
      <c r="C183" s="25">
        <f>C181+C182</f>
        <v>52</v>
      </c>
      <c r="D183" s="75"/>
      <c r="E183" s="54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</row>
    <row r="184" spans="1:21" x14ac:dyDescent="0.3">
      <c r="A184" s="80" t="s">
        <v>31</v>
      </c>
      <c r="B184" s="106">
        <f>SUM(D184:T184)</f>
        <v>1</v>
      </c>
      <c r="C184" s="25">
        <f>B184+4</f>
        <v>5</v>
      </c>
      <c r="D184" s="75"/>
      <c r="E184" s="54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>
        <v>1</v>
      </c>
      <c r="R184" s="75"/>
      <c r="S184" s="75"/>
      <c r="T184" s="75"/>
      <c r="U184" s="75"/>
    </row>
    <row r="185" spans="1:21" ht="17" thickBot="1" x14ac:dyDescent="0.35">
      <c r="A185" s="82" t="s">
        <v>32</v>
      </c>
      <c r="B185" s="106">
        <f>SUM(D185:T185)</f>
        <v>5</v>
      </c>
      <c r="C185" s="26">
        <f>B185+20</f>
        <v>25</v>
      </c>
      <c r="D185" s="78"/>
      <c r="E185" s="79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>
        <v>5</v>
      </c>
      <c r="R185" s="78"/>
      <c r="S185" s="78"/>
      <c r="T185" s="78"/>
      <c r="U185" s="78"/>
    </row>
    <row r="186" spans="1:21" ht="21.1" x14ac:dyDescent="0.35">
      <c r="A186" s="66" t="s">
        <v>257</v>
      </c>
      <c r="B186" s="107"/>
      <c r="C186" s="27"/>
      <c r="D186" s="75" t="s">
        <v>545</v>
      </c>
      <c r="E186" s="54"/>
      <c r="F186" s="75" t="s">
        <v>545</v>
      </c>
      <c r="G186" s="75"/>
      <c r="H186" s="75">
        <v>4</v>
      </c>
      <c r="I186" s="75">
        <v>4</v>
      </c>
      <c r="J186" s="75"/>
      <c r="K186" s="75" t="s">
        <v>635</v>
      </c>
      <c r="L186" s="75">
        <v>4</v>
      </c>
      <c r="M186" s="75" t="s">
        <v>545</v>
      </c>
      <c r="N186" s="75" t="s">
        <v>545</v>
      </c>
      <c r="O186" s="75">
        <v>4</v>
      </c>
      <c r="P186" s="75">
        <v>4</v>
      </c>
      <c r="Q186" s="75" t="s">
        <v>545</v>
      </c>
      <c r="R186" s="75">
        <v>4</v>
      </c>
      <c r="S186" s="75" t="s">
        <v>545</v>
      </c>
      <c r="T186" s="75"/>
      <c r="U186" s="75">
        <v>4</v>
      </c>
    </row>
    <row r="187" spans="1:21" x14ac:dyDescent="0.3">
      <c r="A187" s="72" t="s">
        <v>28</v>
      </c>
      <c r="B187" s="106">
        <f>SUM(D187:T187)+14</f>
        <v>27</v>
      </c>
      <c r="C187" s="25">
        <f>B187</f>
        <v>27</v>
      </c>
      <c r="D187" s="75">
        <v>1</v>
      </c>
      <c r="E187" s="54"/>
      <c r="F187" s="75">
        <v>1</v>
      </c>
      <c r="G187" s="75"/>
      <c r="H187" s="75">
        <v>1</v>
      </c>
      <c r="I187" s="75">
        <v>1</v>
      </c>
      <c r="J187" s="75"/>
      <c r="K187" s="75">
        <v>1</v>
      </c>
      <c r="L187" s="75">
        <v>1</v>
      </c>
      <c r="M187" s="75">
        <v>1</v>
      </c>
      <c r="N187" s="75">
        <v>1</v>
      </c>
      <c r="O187" s="75">
        <v>1</v>
      </c>
      <c r="P187" s="75">
        <v>1</v>
      </c>
      <c r="Q187" s="75">
        <v>1</v>
      </c>
      <c r="R187" s="75">
        <v>1</v>
      </c>
      <c r="S187" s="75">
        <v>1</v>
      </c>
      <c r="T187" s="75"/>
      <c r="U187" s="75">
        <v>1</v>
      </c>
    </row>
    <row r="188" spans="1:21" x14ac:dyDescent="0.3">
      <c r="A188" s="72" t="s">
        <v>29</v>
      </c>
      <c r="B188" s="106">
        <f>SUM(D188:T188)+1</f>
        <v>1</v>
      </c>
      <c r="C188" s="25">
        <f>B188</f>
        <v>1</v>
      </c>
      <c r="D188" s="75"/>
      <c r="E188" s="54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</row>
    <row r="189" spans="1:21" x14ac:dyDescent="0.3">
      <c r="A189" s="72" t="s">
        <v>30</v>
      </c>
      <c r="B189" s="106">
        <f>B187+B188</f>
        <v>28</v>
      </c>
      <c r="C189" s="25">
        <f>C187+C188</f>
        <v>28</v>
      </c>
      <c r="D189" s="75"/>
      <c r="E189" s="54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</row>
    <row r="190" spans="1:21" x14ac:dyDescent="0.3">
      <c r="A190" s="72" t="s">
        <v>31</v>
      </c>
      <c r="B190" s="106">
        <f>SUM(D190:T190)</f>
        <v>0</v>
      </c>
      <c r="C190" s="25">
        <f>B190</f>
        <v>0</v>
      </c>
      <c r="D190" s="75"/>
      <c r="E190" s="54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</row>
    <row r="191" spans="1:21" ht="17" thickBot="1" x14ac:dyDescent="0.35">
      <c r="A191" s="76" t="s">
        <v>32</v>
      </c>
      <c r="B191" s="106">
        <f>SUM(D191:T191)</f>
        <v>0</v>
      </c>
      <c r="C191" s="26">
        <f>B191</f>
        <v>0</v>
      </c>
      <c r="D191" s="78"/>
      <c r="E191" s="79"/>
      <c r="F191" s="78"/>
      <c r="G191" s="78"/>
      <c r="H191" s="78"/>
      <c r="I191" s="78"/>
      <c r="J191" s="78"/>
      <c r="K191" s="78"/>
      <c r="L191" s="78"/>
      <c r="M191" s="78"/>
      <c r="N191" s="78"/>
      <c r="O191" s="75"/>
      <c r="P191" s="75"/>
      <c r="Q191" s="75"/>
      <c r="R191" s="75"/>
      <c r="S191" s="75"/>
      <c r="T191" s="75"/>
      <c r="U191" s="75"/>
    </row>
    <row r="192" spans="1:21" ht="21.1" x14ac:dyDescent="0.35">
      <c r="A192" s="48" t="s">
        <v>258</v>
      </c>
      <c r="B192" s="107"/>
      <c r="C192" s="27"/>
      <c r="D192" s="99">
        <v>5</v>
      </c>
      <c r="E192" s="54"/>
      <c r="F192" s="75">
        <v>5</v>
      </c>
      <c r="G192" s="75" t="s">
        <v>551</v>
      </c>
      <c r="H192" s="75" t="s">
        <v>604</v>
      </c>
      <c r="I192" s="75" t="s">
        <v>604</v>
      </c>
      <c r="J192" s="75" t="s">
        <v>604</v>
      </c>
      <c r="K192" s="75" t="s">
        <v>551</v>
      </c>
      <c r="L192" s="75" t="s">
        <v>551</v>
      </c>
      <c r="M192" s="75">
        <v>5</v>
      </c>
      <c r="N192" s="75">
        <v>5</v>
      </c>
      <c r="O192" s="83" t="s">
        <v>604</v>
      </c>
      <c r="P192" s="83" t="s">
        <v>604</v>
      </c>
      <c r="Q192" s="83">
        <v>5</v>
      </c>
      <c r="R192" s="83" t="s">
        <v>685</v>
      </c>
      <c r="S192" s="83" t="s">
        <v>551</v>
      </c>
      <c r="T192" s="83" t="s">
        <v>552</v>
      </c>
      <c r="U192" s="83" t="s">
        <v>604</v>
      </c>
    </row>
    <row r="193" spans="1:21" x14ac:dyDescent="0.3">
      <c r="A193" s="80" t="s">
        <v>28</v>
      </c>
      <c r="B193" s="106">
        <f>SUM(D193:T193)+51</f>
        <v>63</v>
      </c>
      <c r="C193" s="25">
        <f>B193</f>
        <v>63</v>
      </c>
      <c r="D193" s="75">
        <v>1</v>
      </c>
      <c r="E193" s="54"/>
      <c r="F193" s="75">
        <v>1</v>
      </c>
      <c r="G193" s="75"/>
      <c r="H193" s="75">
        <v>1</v>
      </c>
      <c r="I193" s="75">
        <v>1</v>
      </c>
      <c r="J193" s="75">
        <v>1</v>
      </c>
      <c r="K193" s="75"/>
      <c r="L193" s="75"/>
      <c r="M193" s="75">
        <v>1</v>
      </c>
      <c r="N193" s="75">
        <v>1</v>
      </c>
      <c r="O193" s="75">
        <v>1</v>
      </c>
      <c r="P193" s="75">
        <v>1</v>
      </c>
      <c r="Q193" s="75">
        <v>1</v>
      </c>
      <c r="R193" s="75">
        <v>1</v>
      </c>
      <c r="S193" s="75"/>
      <c r="T193" s="75">
        <v>1</v>
      </c>
      <c r="U193" s="75">
        <v>1</v>
      </c>
    </row>
    <row r="194" spans="1:21" x14ac:dyDescent="0.3">
      <c r="A194" s="80" t="s">
        <v>29</v>
      </c>
      <c r="B194" s="106">
        <f>SUM(D194:T194)+3</f>
        <v>7</v>
      </c>
      <c r="C194" s="25">
        <f>B194</f>
        <v>7</v>
      </c>
      <c r="D194" s="75"/>
      <c r="E194" s="54"/>
      <c r="F194" s="75"/>
      <c r="G194" s="75">
        <v>1</v>
      </c>
      <c r="H194" s="75"/>
      <c r="I194" s="75"/>
      <c r="J194" s="75"/>
      <c r="K194" s="75">
        <v>1</v>
      </c>
      <c r="L194" s="75">
        <v>1</v>
      </c>
      <c r="M194" s="75"/>
      <c r="N194" s="75"/>
      <c r="O194" s="75"/>
      <c r="P194" s="75"/>
      <c r="Q194" s="75"/>
      <c r="R194" s="75"/>
      <c r="S194" s="75">
        <v>1</v>
      </c>
      <c r="T194" s="75"/>
      <c r="U194" s="75"/>
    </row>
    <row r="195" spans="1:21" x14ac:dyDescent="0.3">
      <c r="A195" s="80" t="s">
        <v>30</v>
      </c>
      <c r="B195" s="106">
        <f>B193+B194</f>
        <v>70</v>
      </c>
      <c r="C195" s="25">
        <f>C193+C194</f>
        <v>70</v>
      </c>
      <c r="D195" s="75"/>
      <c r="E195" s="54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</row>
    <row r="196" spans="1:21" x14ac:dyDescent="0.3">
      <c r="A196" s="80" t="s">
        <v>31</v>
      </c>
      <c r="B196" s="106">
        <f>SUM(D196:T196)+7</f>
        <v>9</v>
      </c>
      <c r="C196" s="25">
        <f>B196</f>
        <v>9</v>
      </c>
      <c r="D196" s="75"/>
      <c r="E196" s="54"/>
      <c r="F196" s="75"/>
      <c r="G196" s="75"/>
      <c r="H196" s="75"/>
      <c r="I196" s="75"/>
      <c r="J196" s="75"/>
      <c r="K196" s="75"/>
      <c r="L196" s="75"/>
      <c r="M196" s="75">
        <v>1</v>
      </c>
      <c r="N196" s="75"/>
      <c r="O196" s="75">
        <v>1</v>
      </c>
      <c r="P196" s="75"/>
      <c r="Q196" s="75"/>
      <c r="R196" s="75"/>
      <c r="S196" s="75"/>
      <c r="T196" s="75"/>
      <c r="U196" s="75"/>
    </row>
    <row r="197" spans="1:21" ht="17" thickBot="1" x14ac:dyDescent="0.35">
      <c r="A197" s="82" t="s">
        <v>32</v>
      </c>
      <c r="B197" s="106">
        <f>SUM(D197:T197)+39</f>
        <v>49</v>
      </c>
      <c r="C197" s="26">
        <f>B197</f>
        <v>49</v>
      </c>
      <c r="D197" s="78"/>
      <c r="E197" s="79"/>
      <c r="F197" s="78"/>
      <c r="G197" s="78"/>
      <c r="H197" s="78"/>
      <c r="I197" s="78"/>
      <c r="J197" s="78"/>
      <c r="K197" s="78"/>
      <c r="L197" s="78"/>
      <c r="M197" s="78">
        <v>5</v>
      </c>
      <c r="N197" s="78"/>
      <c r="O197" s="42">
        <v>5</v>
      </c>
      <c r="P197" s="42"/>
      <c r="Q197" s="78"/>
      <c r="R197" s="78"/>
      <c r="S197" s="78"/>
      <c r="T197" s="78"/>
      <c r="U197" s="78"/>
    </row>
    <row r="198" spans="1:21" ht="21.1" x14ac:dyDescent="0.35">
      <c r="A198" s="66" t="s">
        <v>259</v>
      </c>
      <c r="B198" s="107"/>
      <c r="C198" s="27"/>
      <c r="D198" s="75"/>
      <c r="E198" s="54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</row>
    <row r="199" spans="1:21" x14ac:dyDescent="0.3">
      <c r="A199" s="72" t="s">
        <v>28</v>
      </c>
      <c r="B199" s="106">
        <f>SUM(D199:T199)</f>
        <v>0</v>
      </c>
      <c r="C199" s="25">
        <f>B199</f>
        <v>0</v>
      </c>
      <c r="D199" s="75"/>
      <c r="E199" s="54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</row>
    <row r="200" spans="1:21" x14ac:dyDescent="0.3">
      <c r="A200" s="72" t="s">
        <v>29</v>
      </c>
      <c r="B200" s="106">
        <f>SUM(D200:T200)+1</f>
        <v>1</v>
      </c>
      <c r="C200" s="25">
        <f>B200</f>
        <v>1</v>
      </c>
      <c r="D200" s="75"/>
      <c r="E200" s="54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</row>
    <row r="201" spans="1:21" x14ac:dyDescent="0.3">
      <c r="A201" s="72" t="s">
        <v>30</v>
      </c>
      <c r="B201" s="106">
        <f>B199+B200</f>
        <v>1</v>
      </c>
      <c r="C201" s="25">
        <f>C199+C200</f>
        <v>1</v>
      </c>
      <c r="D201" s="75"/>
      <c r="E201" s="54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</row>
    <row r="202" spans="1:21" x14ac:dyDescent="0.3">
      <c r="A202" s="72" t="s">
        <v>31</v>
      </c>
      <c r="B202" s="106">
        <f>SUM(D202:T202)</f>
        <v>0</v>
      </c>
      <c r="C202" s="25">
        <f>B202</f>
        <v>0</v>
      </c>
      <c r="D202" s="75"/>
      <c r="E202" s="54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</row>
    <row r="203" spans="1:21" ht="17" thickBot="1" x14ac:dyDescent="0.35">
      <c r="A203" s="76" t="s">
        <v>32</v>
      </c>
      <c r="B203" s="106">
        <f>SUM(D203:T203)</f>
        <v>0</v>
      </c>
      <c r="C203" s="26">
        <f>B203</f>
        <v>0</v>
      </c>
      <c r="D203" s="78"/>
      <c r="E203" s="79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</row>
    <row r="204" spans="1:21" ht="21.1" x14ac:dyDescent="0.35">
      <c r="A204" s="48" t="s">
        <v>260</v>
      </c>
      <c r="B204" s="107"/>
      <c r="C204" s="27"/>
      <c r="D204" s="75" t="s">
        <v>551</v>
      </c>
      <c r="E204" s="54"/>
      <c r="F204" s="75" t="s">
        <v>551</v>
      </c>
      <c r="G204" s="75">
        <v>5</v>
      </c>
      <c r="H204" s="75" t="s">
        <v>551</v>
      </c>
      <c r="I204" s="75" t="s">
        <v>551</v>
      </c>
      <c r="J204" s="75" t="s">
        <v>551</v>
      </c>
      <c r="K204" s="75" t="s">
        <v>604</v>
      </c>
      <c r="L204" s="75" t="s">
        <v>604</v>
      </c>
      <c r="M204" s="75" t="s">
        <v>551</v>
      </c>
      <c r="N204" s="75"/>
      <c r="O204" s="83"/>
      <c r="P204" s="83" t="s">
        <v>551</v>
      </c>
      <c r="Q204" s="83"/>
      <c r="R204" s="83" t="s">
        <v>551</v>
      </c>
      <c r="S204" s="83"/>
      <c r="T204" s="83">
        <v>5</v>
      </c>
      <c r="U204" s="83" t="s">
        <v>551</v>
      </c>
    </row>
    <row r="205" spans="1:21" x14ac:dyDescent="0.3">
      <c r="A205" s="80" t="s">
        <v>28</v>
      </c>
      <c r="B205" s="106">
        <f>SUM(D205:T205)+4</f>
        <v>8</v>
      </c>
      <c r="C205" s="25">
        <f>B205</f>
        <v>8</v>
      </c>
      <c r="D205" s="75"/>
      <c r="E205" s="54"/>
      <c r="F205" s="75"/>
      <c r="G205" s="75">
        <v>1</v>
      </c>
      <c r="H205" s="75"/>
      <c r="I205" s="75"/>
      <c r="J205" s="75"/>
      <c r="K205" s="75">
        <v>1</v>
      </c>
      <c r="L205" s="75">
        <v>1</v>
      </c>
      <c r="M205" s="75"/>
      <c r="N205" s="75"/>
      <c r="O205" s="75"/>
      <c r="P205" s="75"/>
      <c r="Q205" s="75"/>
      <c r="R205" s="75"/>
      <c r="S205" s="75"/>
      <c r="T205" s="75">
        <v>1</v>
      </c>
      <c r="U205" s="75"/>
    </row>
    <row r="206" spans="1:21" x14ac:dyDescent="0.3">
      <c r="A206" s="80" t="s">
        <v>29</v>
      </c>
      <c r="B206" s="106">
        <f>SUM(D206:T206)+8</f>
        <v>16</v>
      </c>
      <c r="C206" s="25">
        <f>B206</f>
        <v>16</v>
      </c>
      <c r="D206" s="75">
        <v>1</v>
      </c>
      <c r="E206" s="54"/>
      <c r="F206" s="75">
        <v>1</v>
      </c>
      <c r="G206" s="75"/>
      <c r="H206" s="75">
        <v>1</v>
      </c>
      <c r="I206" s="75">
        <v>1</v>
      </c>
      <c r="J206" s="75">
        <v>1</v>
      </c>
      <c r="K206" s="75"/>
      <c r="L206" s="75"/>
      <c r="M206" s="75">
        <v>1</v>
      </c>
      <c r="N206" s="75"/>
      <c r="O206" s="75"/>
      <c r="P206" s="75">
        <v>1</v>
      </c>
      <c r="Q206" s="75"/>
      <c r="R206" s="75">
        <v>1</v>
      </c>
      <c r="S206" s="75"/>
      <c r="T206" s="75"/>
      <c r="U206" s="75">
        <v>1</v>
      </c>
    </row>
    <row r="207" spans="1:21" x14ac:dyDescent="0.3">
      <c r="A207" s="80" t="s">
        <v>30</v>
      </c>
      <c r="B207" s="106">
        <f>B205+B206</f>
        <v>24</v>
      </c>
      <c r="C207" s="25">
        <f>C205+C206</f>
        <v>24</v>
      </c>
      <c r="D207" s="75"/>
      <c r="E207" s="54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</row>
    <row r="208" spans="1:21" x14ac:dyDescent="0.3">
      <c r="A208" s="80" t="s">
        <v>31</v>
      </c>
      <c r="B208" s="106">
        <f>SUM(D208:T208)</f>
        <v>0</v>
      </c>
      <c r="C208" s="25">
        <f>B208</f>
        <v>0</v>
      </c>
      <c r="D208" s="75"/>
      <c r="E208" s="54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</row>
    <row r="209" spans="1:21" ht="17" thickBot="1" x14ac:dyDescent="0.35">
      <c r="A209" s="82" t="s">
        <v>32</v>
      </c>
      <c r="B209" s="106">
        <f>SUM(D209:T209)</f>
        <v>0</v>
      </c>
      <c r="C209" s="26">
        <f>B209</f>
        <v>0</v>
      </c>
      <c r="D209" s="78"/>
      <c r="E209" s="79"/>
      <c r="F209" s="78"/>
      <c r="G209" s="78"/>
      <c r="H209" s="78"/>
      <c r="I209" s="78"/>
      <c r="J209" s="78"/>
      <c r="K209" s="78"/>
      <c r="L209" s="78"/>
      <c r="M209" s="78"/>
      <c r="N209" s="78"/>
      <c r="O209" s="75"/>
      <c r="P209" s="75"/>
      <c r="Q209" s="75"/>
      <c r="R209" s="75"/>
      <c r="S209" s="75"/>
      <c r="T209" s="75"/>
      <c r="U209" s="75"/>
    </row>
    <row r="210" spans="1:21" ht="21.1" x14ac:dyDescent="0.35">
      <c r="A210" s="66" t="s">
        <v>261</v>
      </c>
      <c r="B210" s="107"/>
      <c r="C210" s="27"/>
      <c r="D210" s="75">
        <v>8</v>
      </c>
      <c r="E210" s="54"/>
      <c r="F210" s="75" t="s">
        <v>592</v>
      </c>
      <c r="G210" s="75"/>
      <c r="H210" s="75" t="s">
        <v>593</v>
      </c>
      <c r="I210" s="75">
        <v>8</v>
      </c>
      <c r="J210" s="75">
        <v>8</v>
      </c>
      <c r="K210" s="75">
        <v>8</v>
      </c>
      <c r="L210" s="75">
        <v>8</v>
      </c>
      <c r="M210" s="75">
        <v>8</v>
      </c>
      <c r="N210" s="75" t="s">
        <v>592</v>
      </c>
      <c r="O210" s="83">
        <v>8</v>
      </c>
      <c r="P210" s="83">
        <v>8</v>
      </c>
      <c r="Q210" s="83">
        <v>8</v>
      </c>
      <c r="R210" s="83">
        <v>8</v>
      </c>
      <c r="S210" s="83">
        <v>8</v>
      </c>
      <c r="T210" s="83"/>
      <c r="U210" s="83">
        <v>8</v>
      </c>
    </row>
    <row r="211" spans="1:21" x14ac:dyDescent="0.3">
      <c r="A211" s="72" t="s">
        <v>28</v>
      </c>
      <c r="B211" s="106">
        <f>SUM(D211:T211)+33</f>
        <v>47</v>
      </c>
      <c r="C211" s="25">
        <f>B211</f>
        <v>47</v>
      </c>
      <c r="D211" s="75">
        <v>1</v>
      </c>
      <c r="E211" s="54"/>
      <c r="F211" s="75">
        <v>1</v>
      </c>
      <c r="G211" s="75"/>
      <c r="H211" s="75">
        <v>1</v>
      </c>
      <c r="I211" s="75">
        <v>1</v>
      </c>
      <c r="J211" s="75">
        <v>1</v>
      </c>
      <c r="K211" s="75">
        <v>1</v>
      </c>
      <c r="L211" s="75">
        <v>1</v>
      </c>
      <c r="M211" s="75">
        <v>1</v>
      </c>
      <c r="N211" s="75">
        <v>1</v>
      </c>
      <c r="O211" s="75">
        <v>1</v>
      </c>
      <c r="P211" s="75">
        <v>1</v>
      </c>
      <c r="Q211" s="75">
        <v>1</v>
      </c>
      <c r="R211" s="75">
        <v>1</v>
      </c>
      <c r="S211" s="75">
        <v>1</v>
      </c>
      <c r="T211" s="75"/>
      <c r="U211" s="75">
        <v>1</v>
      </c>
    </row>
    <row r="212" spans="1:21" x14ac:dyDescent="0.3">
      <c r="A212" s="72" t="s">
        <v>29</v>
      </c>
      <c r="B212" s="106">
        <f>SUM(D212:T212)</f>
        <v>0</v>
      </c>
      <c r="C212" s="25">
        <f>B212</f>
        <v>0</v>
      </c>
      <c r="D212" s="75"/>
      <c r="E212" s="54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</row>
    <row r="213" spans="1:21" x14ac:dyDescent="0.3">
      <c r="A213" s="72" t="s">
        <v>30</v>
      </c>
      <c r="B213" s="106">
        <f>B211+B212</f>
        <v>47</v>
      </c>
      <c r="C213" s="25">
        <f>C211+C212</f>
        <v>47</v>
      </c>
      <c r="D213" s="75"/>
      <c r="E213" s="54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</row>
    <row r="214" spans="1:21" x14ac:dyDescent="0.3">
      <c r="A214" s="72" t="s">
        <v>31</v>
      </c>
      <c r="B214" s="106">
        <f>SUM(D214:T214)+3</f>
        <v>4</v>
      </c>
      <c r="C214" s="25">
        <f>B214</f>
        <v>4</v>
      </c>
      <c r="D214" s="75"/>
      <c r="E214" s="54"/>
      <c r="F214" s="75"/>
      <c r="G214" s="75"/>
      <c r="H214" s="75"/>
      <c r="I214" s="75"/>
      <c r="J214" s="75"/>
      <c r="K214" s="75"/>
      <c r="L214" s="75"/>
      <c r="M214" s="75"/>
      <c r="N214" s="75">
        <v>1</v>
      </c>
      <c r="O214" s="75"/>
      <c r="P214" s="75"/>
      <c r="Q214" s="75"/>
      <c r="R214" s="75"/>
      <c r="S214" s="75"/>
      <c r="T214" s="75"/>
      <c r="U214" s="75"/>
    </row>
    <row r="215" spans="1:21" ht="17" thickBot="1" x14ac:dyDescent="0.35">
      <c r="A215" s="76" t="s">
        <v>32</v>
      </c>
      <c r="B215" s="106">
        <f>SUM(D215:T215)+15</f>
        <v>20</v>
      </c>
      <c r="C215" s="26">
        <f>B215</f>
        <v>20</v>
      </c>
      <c r="D215" s="78"/>
      <c r="E215" s="79"/>
      <c r="F215" s="78"/>
      <c r="G215" s="78"/>
      <c r="H215" s="78"/>
      <c r="I215" s="78"/>
      <c r="J215" s="78"/>
      <c r="K215" s="78"/>
      <c r="L215" s="78"/>
      <c r="M215" s="78"/>
      <c r="N215" s="78">
        <v>5</v>
      </c>
      <c r="O215" s="75"/>
      <c r="P215" s="75"/>
      <c r="Q215" s="75"/>
      <c r="R215" s="75"/>
      <c r="S215" s="78"/>
      <c r="T215" s="78"/>
      <c r="U215" s="78"/>
    </row>
    <row r="216" spans="1:21" ht="21.1" x14ac:dyDescent="0.35">
      <c r="A216" s="48" t="s">
        <v>262</v>
      </c>
      <c r="B216" s="107"/>
      <c r="C216" s="27"/>
      <c r="D216" s="75" t="s">
        <v>552</v>
      </c>
      <c r="E216" s="54"/>
      <c r="F216" s="75">
        <v>6</v>
      </c>
      <c r="G216" s="75" t="s">
        <v>552</v>
      </c>
      <c r="H216" s="75" t="s">
        <v>552</v>
      </c>
      <c r="I216" s="75" t="s">
        <v>552</v>
      </c>
      <c r="J216" s="75"/>
      <c r="K216" s="75"/>
      <c r="L216" s="75"/>
      <c r="M216" s="75"/>
      <c r="N216" s="75">
        <v>6</v>
      </c>
      <c r="O216" s="83" t="s">
        <v>552</v>
      </c>
      <c r="P216" s="83" t="s">
        <v>552</v>
      </c>
      <c r="Q216" s="83" t="s">
        <v>552</v>
      </c>
      <c r="R216" s="83" t="s">
        <v>552</v>
      </c>
      <c r="S216" s="75" t="s">
        <v>552</v>
      </c>
      <c r="T216" s="75" t="s">
        <v>625</v>
      </c>
      <c r="U216" s="75" t="s">
        <v>552</v>
      </c>
    </row>
    <row r="217" spans="1:21" x14ac:dyDescent="0.3">
      <c r="A217" s="80" t="s">
        <v>28</v>
      </c>
      <c r="B217" s="106">
        <f>SUM(D217:T217)+47</f>
        <v>59</v>
      </c>
      <c r="C217" s="25">
        <f>B217+7</f>
        <v>66</v>
      </c>
      <c r="D217" s="75">
        <v>1</v>
      </c>
      <c r="E217" s="54"/>
      <c r="F217" s="75">
        <v>1</v>
      </c>
      <c r="G217" s="75">
        <v>1</v>
      </c>
      <c r="H217" s="75">
        <v>1</v>
      </c>
      <c r="I217" s="75">
        <v>1</v>
      </c>
      <c r="J217" s="75"/>
      <c r="K217" s="75"/>
      <c r="L217" s="75"/>
      <c r="M217" s="75"/>
      <c r="N217" s="75">
        <v>1</v>
      </c>
      <c r="O217" s="75">
        <v>1</v>
      </c>
      <c r="P217" s="75">
        <v>1</v>
      </c>
      <c r="Q217" s="75">
        <v>1</v>
      </c>
      <c r="R217" s="75">
        <v>1</v>
      </c>
      <c r="S217" s="75">
        <v>1</v>
      </c>
      <c r="T217" s="75">
        <v>1</v>
      </c>
      <c r="U217" s="75">
        <v>1</v>
      </c>
    </row>
    <row r="218" spans="1:21" x14ac:dyDescent="0.3">
      <c r="A218" s="80" t="s">
        <v>29</v>
      </c>
      <c r="B218" s="106">
        <f>SUM(D218:T218)+2</f>
        <v>2</v>
      </c>
      <c r="C218" s="25">
        <f>B218+1</f>
        <v>3</v>
      </c>
      <c r="D218" s="75"/>
      <c r="E218" s="54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</row>
    <row r="219" spans="1:21" x14ac:dyDescent="0.3">
      <c r="A219" s="80" t="s">
        <v>30</v>
      </c>
      <c r="B219" s="106">
        <f>B217+B218</f>
        <v>61</v>
      </c>
      <c r="C219" s="25">
        <f>C217+C218</f>
        <v>69</v>
      </c>
      <c r="D219" s="75"/>
      <c r="E219" s="54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</row>
    <row r="220" spans="1:21" x14ac:dyDescent="0.3">
      <c r="A220" s="80" t="s">
        <v>31</v>
      </c>
      <c r="B220" s="106">
        <f>SUM(D220:T220)+9</f>
        <v>13</v>
      </c>
      <c r="C220" s="25">
        <f>B220+3</f>
        <v>16</v>
      </c>
      <c r="D220" s="75"/>
      <c r="E220" s="54"/>
      <c r="F220" s="75"/>
      <c r="G220" s="75">
        <v>1</v>
      </c>
      <c r="H220" s="75"/>
      <c r="I220" s="75"/>
      <c r="J220" s="75"/>
      <c r="K220" s="75"/>
      <c r="L220" s="75"/>
      <c r="M220" s="75"/>
      <c r="N220" s="75">
        <v>1</v>
      </c>
      <c r="O220" s="75">
        <v>1</v>
      </c>
      <c r="P220" s="75"/>
      <c r="Q220" s="75"/>
      <c r="R220" s="75"/>
      <c r="S220" s="75">
        <v>1</v>
      </c>
      <c r="T220" s="75"/>
      <c r="U220" s="75"/>
    </row>
    <row r="221" spans="1:21" ht="17" thickBot="1" x14ac:dyDescent="0.35">
      <c r="A221" s="82" t="s">
        <v>32</v>
      </c>
      <c r="B221" s="106">
        <f>SUM(D221:T221)+45</f>
        <v>65</v>
      </c>
      <c r="C221" s="26">
        <f>B221+15</f>
        <v>80</v>
      </c>
      <c r="D221" s="78"/>
      <c r="E221" s="79"/>
      <c r="F221" s="78"/>
      <c r="G221" s="78">
        <v>5</v>
      </c>
      <c r="H221" s="78"/>
      <c r="I221" s="78"/>
      <c r="J221" s="78"/>
      <c r="K221" s="78"/>
      <c r="L221" s="78"/>
      <c r="M221" s="78"/>
      <c r="N221" s="78">
        <v>5</v>
      </c>
      <c r="O221" s="78">
        <v>5</v>
      </c>
      <c r="P221" s="78"/>
      <c r="Q221" s="78"/>
      <c r="R221" s="78"/>
      <c r="S221" s="78">
        <v>5</v>
      </c>
      <c r="T221" s="78"/>
      <c r="U221" s="78"/>
    </row>
    <row r="222" spans="1:21" ht="21.1" x14ac:dyDescent="0.35">
      <c r="A222" s="66" t="s">
        <v>263</v>
      </c>
      <c r="B222" s="107"/>
      <c r="C222" s="27"/>
      <c r="D222" s="75"/>
      <c r="E222" s="54"/>
      <c r="F222" s="75"/>
      <c r="G222" s="75"/>
      <c r="H222" s="75"/>
      <c r="I222" s="75"/>
      <c r="J222" s="75"/>
      <c r="K222" s="75"/>
      <c r="L222" s="75"/>
      <c r="M222" s="75" t="s">
        <v>551</v>
      </c>
      <c r="N222" s="75"/>
      <c r="O222" s="75"/>
      <c r="P222" s="75"/>
      <c r="Q222" s="75"/>
      <c r="R222" s="75"/>
      <c r="S222" s="75"/>
      <c r="T222" s="75" t="s">
        <v>551</v>
      </c>
      <c r="U222" s="75"/>
    </row>
    <row r="223" spans="1:21" x14ac:dyDescent="0.3">
      <c r="A223" s="72" t="s">
        <v>28</v>
      </c>
      <c r="B223" s="106">
        <f>SUM(D223:T223)+2</f>
        <v>2</v>
      </c>
      <c r="C223" s="25">
        <f>B223</f>
        <v>2</v>
      </c>
      <c r="D223" s="75"/>
      <c r="E223" s="54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</row>
    <row r="224" spans="1:21" x14ac:dyDescent="0.3">
      <c r="A224" s="72" t="s">
        <v>29</v>
      </c>
      <c r="B224" s="106">
        <f>SUM(D224:T224)+8</f>
        <v>10</v>
      </c>
      <c r="C224" s="25">
        <f>B224</f>
        <v>10</v>
      </c>
      <c r="D224" s="75"/>
      <c r="E224" s="54"/>
      <c r="F224" s="75"/>
      <c r="G224" s="75"/>
      <c r="H224" s="75"/>
      <c r="I224" s="75"/>
      <c r="J224" s="75"/>
      <c r="K224" s="75"/>
      <c r="L224" s="75"/>
      <c r="M224" s="75">
        <v>1</v>
      </c>
      <c r="N224" s="75"/>
      <c r="O224" s="75"/>
      <c r="P224" s="75"/>
      <c r="Q224" s="75"/>
      <c r="R224" s="75"/>
      <c r="S224" s="75"/>
      <c r="T224" s="75">
        <v>1</v>
      </c>
      <c r="U224" s="75"/>
    </row>
    <row r="225" spans="1:21" x14ac:dyDescent="0.3">
      <c r="A225" s="72" t="s">
        <v>30</v>
      </c>
      <c r="B225" s="106">
        <f>B223+B224</f>
        <v>12</v>
      </c>
      <c r="C225" s="25">
        <f>C223+C224</f>
        <v>12</v>
      </c>
      <c r="D225" s="75"/>
      <c r="E225" s="54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</row>
    <row r="226" spans="1:21" x14ac:dyDescent="0.3">
      <c r="A226" s="72" t="s">
        <v>31</v>
      </c>
      <c r="B226" s="106">
        <f>SUM(D226:T226)+1</f>
        <v>2</v>
      </c>
      <c r="C226" s="25">
        <f>B226</f>
        <v>2</v>
      </c>
      <c r="D226" s="75"/>
      <c r="E226" s="54"/>
      <c r="F226" s="75"/>
      <c r="G226" s="75"/>
      <c r="H226" s="75"/>
      <c r="I226" s="75"/>
      <c r="J226" s="75"/>
      <c r="K226" s="75"/>
      <c r="L226" s="75"/>
      <c r="M226" s="75">
        <v>1</v>
      </c>
      <c r="N226" s="75"/>
      <c r="O226" s="75"/>
      <c r="P226" s="75"/>
      <c r="Q226" s="75"/>
      <c r="R226" s="75"/>
      <c r="S226" s="75"/>
      <c r="T226" s="75"/>
      <c r="U226" s="75"/>
    </row>
    <row r="227" spans="1:21" ht="17" thickBot="1" x14ac:dyDescent="0.35">
      <c r="A227" s="76" t="s">
        <v>32</v>
      </c>
      <c r="B227" s="106">
        <f>SUM(D227:T227)+5</f>
        <v>10</v>
      </c>
      <c r="C227" s="26">
        <f>B227</f>
        <v>10</v>
      </c>
      <c r="D227" s="78"/>
      <c r="E227" s="79"/>
      <c r="F227" s="78"/>
      <c r="G227" s="78"/>
      <c r="H227" s="78"/>
      <c r="I227" s="78"/>
      <c r="J227" s="78"/>
      <c r="K227" s="78"/>
      <c r="L227" s="78"/>
      <c r="M227" s="78">
        <v>5</v>
      </c>
      <c r="N227" s="78"/>
      <c r="O227" s="78"/>
      <c r="P227" s="78"/>
      <c r="Q227" s="78"/>
      <c r="R227" s="78"/>
      <c r="S227" s="78"/>
      <c r="T227" s="78"/>
      <c r="U227" s="78"/>
    </row>
    <row r="228" spans="1:21" ht="21.1" x14ac:dyDescent="0.35">
      <c r="A228" s="48" t="s">
        <v>264</v>
      </c>
      <c r="B228" s="107"/>
      <c r="C228" s="27"/>
      <c r="D228" s="75" t="s">
        <v>547</v>
      </c>
      <c r="E228" s="54"/>
      <c r="F228" s="75">
        <v>7</v>
      </c>
      <c r="G228" s="75">
        <v>7</v>
      </c>
      <c r="H228" s="75">
        <v>7</v>
      </c>
      <c r="I228" s="75">
        <v>7</v>
      </c>
      <c r="J228" s="75" t="s">
        <v>547</v>
      </c>
      <c r="K228" s="75" t="s">
        <v>698</v>
      </c>
      <c r="L228" s="75" t="s">
        <v>547</v>
      </c>
      <c r="M228" s="75"/>
      <c r="N228" s="75" t="s">
        <v>547</v>
      </c>
      <c r="O228" s="75">
        <v>7</v>
      </c>
      <c r="P228" s="75">
        <v>7</v>
      </c>
      <c r="Q228" s="75" t="s">
        <v>547</v>
      </c>
      <c r="R228" s="75">
        <v>7</v>
      </c>
      <c r="S228" s="75">
        <v>7</v>
      </c>
      <c r="T228" s="75"/>
      <c r="U228" s="75">
        <v>7</v>
      </c>
    </row>
    <row r="229" spans="1:21" x14ac:dyDescent="0.3">
      <c r="A229" s="80" t="s">
        <v>28</v>
      </c>
      <c r="B229" s="106">
        <f>SUM(D229:T229)+38</f>
        <v>52</v>
      </c>
      <c r="C229" s="25">
        <f>B229</f>
        <v>52</v>
      </c>
      <c r="D229" s="75">
        <v>1</v>
      </c>
      <c r="E229" s="54"/>
      <c r="F229" s="75">
        <v>1</v>
      </c>
      <c r="G229" s="75">
        <v>1</v>
      </c>
      <c r="H229" s="75">
        <v>1</v>
      </c>
      <c r="I229" s="75">
        <v>1</v>
      </c>
      <c r="J229" s="75">
        <v>1</v>
      </c>
      <c r="K229" s="75">
        <v>1</v>
      </c>
      <c r="L229" s="75">
        <v>1</v>
      </c>
      <c r="M229" s="75"/>
      <c r="N229" s="75">
        <v>1</v>
      </c>
      <c r="O229" s="75">
        <v>1</v>
      </c>
      <c r="P229" s="75">
        <v>1</v>
      </c>
      <c r="Q229" s="75">
        <v>1</v>
      </c>
      <c r="R229" s="75">
        <v>1</v>
      </c>
      <c r="S229" s="75">
        <v>1</v>
      </c>
      <c r="T229" s="75"/>
      <c r="U229" s="75">
        <v>1</v>
      </c>
    </row>
    <row r="230" spans="1:21" x14ac:dyDescent="0.3">
      <c r="A230" s="80" t="s">
        <v>29</v>
      </c>
      <c r="B230" s="106">
        <f>SUM(D230:T230)+5</f>
        <v>5</v>
      </c>
      <c r="C230" s="25">
        <f>B230</f>
        <v>5</v>
      </c>
      <c r="D230" s="75"/>
      <c r="E230" s="54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</row>
    <row r="231" spans="1:21" x14ac:dyDescent="0.3">
      <c r="A231" s="80" t="s">
        <v>30</v>
      </c>
      <c r="B231" s="106">
        <f>B229+B230</f>
        <v>57</v>
      </c>
      <c r="C231" s="25">
        <f>C229+C230</f>
        <v>57</v>
      </c>
      <c r="D231" s="75"/>
      <c r="E231" s="54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</row>
    <row r="232" spans="1:21" x14ac:dyDescent="0.3">
      <c r="A232" s="80" t="s">
        <v>31</v>
      </c>
      <c r="B232" s="106">
        <f>SUM(D232:T232)+12</f>
        <v>15</v>
      </c>
      <c r="C232" s="25">
        <f>B232</f>
        <v>15</v>
      </c>
      <c r="D232" s="75"/>
      <c r="E232" s="54"/>
      <c r="F232" s="75"/>
      <c r="G232" s="75"/>
      <c r="H232" s="75">
        <v>1</v>
      </c>
      <c r="I232" s="75"/>
      <c r="J232" s="75"/>
      <c r="K232" s="75"/>
      <c r="L232" s="75"/>
      <c r="M232" s="75"/>
      <c r="N232" s="75"/>
      <c r="O232" s="75"/>
      <c r="P232" s="75">
        <v>1</v>
      </c>
      <c r="Q232" s="75">
        <v>1</v>
      </c>
      <c r="R232" s="75"/>
      <c r="S232" s="75"/>
      <c r="T232" s="75"/>
      <c r="U232" s="75"/>
    </row>
    <row r="233" spans="1:21" ht="17" thickBot="1" x14ac:dyDescent="0.35">
      <c r="A233" s="82" t="s">
        <v>32</v>
      </c>
      <c r="B233" s="106">
        <f>SUM(D233:T233)+60</f>
        <v>75</v>
      </c>
      <c r="C233" s="26">
        <f>B233</f>
        <v>75</v>
      </c>
      <c r="D233" s="78"/>
      <c r="E233" s="79"/>
      <c r="F233" s="78"/>
      <c r="G233" s="78"/>
      <c r="H233" s="78">
        <v>5</v>
      </c>
      <c r="I233" s="78"/>
      <c r="J233" s="78"/>
      <c r="K233" s="78"/>
      <c r="L233" s="78"/>
      <c r="M233" s="78"/>
      <c r="N233" s="78"/>
      <c r="O233" s="78"/>
      <c r="P233" s="75">
        <v>5</v>
      </c>
      <c r="Q233" s="75">
        <v>5</v>
      </c>
      <c r="R233" s="75"/>
      <c r="S233" s="75"/>
      <c r="T233" s="75"/>
      <c r="U233" s="75"/>
    </row>
    <row r="234" spans="1:21" ht="21.1" x14ac:dyDescent="0.35">
      <c r="A234" s="48" t="s">
        <v>265</v>
      </c>
      <c r="B234" s="107"/>
      <c r="C234" s="27"/>
      <c r="D234" s="75" t="s">
        <v>551</v>
      </c>
      <c r="E234" s="54"/>
      <c r="F234" s="75" t="s">
        <v>551</v>
      </c>
      <c r="G234" s="75" t="s">
        <v>592</v>
      </c>
      <c r="H234" s="75" t="s">
        <v>551</v>
      </c>
      <c r="I234" s="75" t="s">
        <v>551</v>
      </c>
      <c r="J234" s="75">
        <v>6</v>
      </c>
      <c r="K234" s="75">
        <v>6</v>
      </c>
      <c r="L234" s="75">
        <v>6</v>
      </c>
      <c r="M234" s="75">
        <v>7</v>
      </c>
      <c r="N234" s="75"/>
      <c r="O234" s="75" t="s">
        <v>551</v>
      </c>
      <c r="P234" s="83" t="s">
        <v>551</v>
      </c>
      <c r="Q234" s="83" t="s">
        <v>551</v>
      </c>
      <c r="R234" s="83" t="s">
        <v>551</v>
      </c>
      <c r="S234" s="83" t="s">
        <v>551</v>
      </c>
      <c r="T234" s="83">
        <v>7</v>
      </c>
      <c r="U234" s="83" t="s">
        <v>551</v>
      </c>
    </row>
    <row r="235" spans="1:21" x14ac:dyDescent="0.3">
      <c r="A235" s="80" t="s">
        <v>28</v>
      </c>
      <c r="B235" s="106">
        <f>SUM(D235:T235)+18</f>
        <v>24</v>
      </c>
      <c r="C235" s="25">
        <f>B235</f>
        <v>24</v>
      </c>
      <c r="D235" s="75"/>
      <c r="E235" s="54"/>
      <c r="F235" s="75"/>
      <c r="G235" s="75">
        <v>1</v>
      </c>
      <c r="H235" s="75"/>
      <c r="I235" s="75"/>
      <c r="J235" s="75">
        <v>1</v>
      </c>
      <c r="K235" s="75">
        <v>1</v>
      </c>
      <c r="L235" s="75">
        <v>1</v>
      </c>
      <c r="M235" s="75">
        <v>1</v>
      </c>
      <c r="N235" s="75"/>
      <c r="O235" s="75"/>
      <c r="P235" s="75"/>
      <c r="Q235" s="75"/>
      <c r="R235" s="75"/>
      <c r="S235" s="75"/>
      <c r="T235" s="75">
        <v>1</v>
      </c>
      <c r="U235" s="75"/>
    </row>
    <row r="236" spans="1:21" x14ac:dyDescent="0.3">
      <c r="A236" s="80" t="s">
        <v>29</v>
      </c>
      <c r="B236" s="106">
        <f>SUM(D236:T236)+13</f>
        <v>22</v>
      </c>
      <c r="C236" s="25">
        <f>B236</f>
        <v>22</v>
      </c>
      <c r="D236" s="75">
        <v>1</v>
      </c>
      <c r="E236" s="54"/>
      <c r="F236" s="75">
        <v>1</v>
      </c>
      <c r="G236" s="75"/>
      <c r="H236" s="75">
        <v>1</v>
      </c>
      <c r="I236" s="75">
        <v>1</v>
      </c>
      <c r="J236" s="75"/>
      <c r="K236" s="75"/>
      <c r="L236" s="75"/>
      <c r="M236" s="75"/>
      <c r="N236" s="75"/>
      <c r="O236" s="75">
        <v>1</v>
      </c>
      <c r="P236" s="75">
        <v>1</v>
      </c>
      <c r="Q236" s="75">
        <v>1</v>
      </c>
      <c r="R236" s="75">
        <v>1</v>
      </c>
      <c r="S236" s="75">
        <v>1</v>
      </c>
      <c r="T236" s="75"/>
      <c r="U236" s="75">
        <v>1</v>
      </c>
    </row>
    <row r="237" spans="1:21" x14ac:dyDescent="0.3">
      <c r="A237" s="80" t="s">
        <v>30</v>
      </c>
      <c r="B237" s="106">
        <f>B235+B236</f>
        <v>46</v>
      </c>
      <c r="C237" s="25">
        <f>C235+C236</f>
        <v>46</v>
      </c>
      <c r="D237" s="75"/>
      <c r="E237" s="54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</row>
    <row r="238" spans="1:21" x14ac:dyDescent="0.3">
      <c r="A238" s="80" t="s">
        <v>31</v>
      </c>
      <c r="B238" s="106">
        <f>SUM(D238:T238)+3</f>
        <v>6</v>
      </c>
      <c r="C238" s="25">
        <f>B238</f>
        <v>6</v>
      </c>
      <c r="D238" s="75"/>
      <c r="E238" s="54"/>
      <c r="F238" s="75"/>
      <c r="G238" s="75"/>
      <c r="H238" s="75"/>
      <c r="I238" s="75"/>
      <c r="J238" s="75"/>
      <c r="K238" s="75">
        <v>1</v>
      </c>
      <c r="L238" s="75">
        <v>2</v>
      </c>
      <c r="M238" s="75"/>
      <c r="N238" s="75"/>
      <c r="O238" s="75"/>
      <c r="P238" s="75"/>
      <c r="Q238" s="75"/>
      <c r="R238" s="75"/>
      <c r="S238" s="75"/>
      <c r="T238" s="75"/>
      <c r="U238" s="75"/>
    </row>
    <row r="239" spans="1:21" ht="17" thickBot="1" x14ac:dyDescent="0.35">
      <c r="A239" s="82" t="s">
        <v>32</v>
      </c>
      <c r="B239" s="106">
        <f>SUM(D239:T239)+15</f>
        <v>30</v>
      </c>
      <c r="C239" s="26">
        <f>B239</f>
        <v>30</v>
      </c>
      <c r="D239" s="78"/>
      <c r="E239" s="79"/>
      <c r="F239" s="78"/>
      <c r="G239" s="78"/>
      <c r="H239" s="78"/>
      <c r="I239" s="78"/>
      <c r="J239" s="78"/>
      <c r="K239" s="78">
        <v>5</v>
      </c>
      <c r="L239" s="78">
        <v>10</v>
      </c>
      <c r="M239" s="78"/>
      <c r="N239" s="78"/>
      <c r="O239" s="78"/>
      <c r="P239" s="78"/>
      <c r="Q239" s="78"/>
      <c r="R239" s="78"/>
      <c r="S239" s="78"/>
      <c r="T239" s="78"/>
      <c r="U239" s="78"/>
    </row>
    <row r="240" spans="1:21" ht="21.1" x14ac:dyDescent="0.35">
      <c r="A240" s="48" t="s">
        <v>65</v>
      </c>
      <c r="B240" s="107"/>
      <c r="C240" s="27"/>
      <c r="D240" s="75"/>
      <c r="E240" s="54"/>
      <c r="F240" s="75"/>
      <c r="G240" s="75" t="s">
        <v>556</v>
      </c>
      <c r="H240" s="75"/>
      <c r="I240" s="75"/>
      <c r="J240" s="75" t="s">
        <v>551</v>
      </c>
      <c r="K240" s="75" t="s">
        <v>551</v>
      </c>
      <c r="L240" s="75" t="s">
        <v>551</v>
      </c>
      <c r="M240" s="75" t="s">
        <v>552</v>
      </c>
      <c r="N240" s="75" t="s">
        <v>551</v>
      </c>
      <c r="O240" s="83"/>
      <c r="P240" s="83"/>
      <c r="Q240" s="83"/>
      <c r="R240" s="83"/>
      <c r="S240" s="83"/>
      <c r="T240" s="83" t="s">
        <v>551</v>
      </c>
      <c r="U240" s="83"/>
    </row>
    <row r="241" spans="1:21" x14ac:dyDescent="0.3">
      <c r="A241" s="80" t="s">
        <v>28</v>
      </c>
      <c r="B241" s="106">
        <f>SUM(D241:T241)</f>
        <v>1</v>
      </c>
      <c r="C241" s="25">
        <f>B241+2</f>
        <v>3</v>
      </c>
      <c r="D241" s="75"/>
      <c r="E241" s="54"/>
      <c r="F241" s="75"/>
      <c r="G241" s="75"/>
      <c r="H241" s="75"/>
      <c r="I241" s="75"/>
      <c r="J241" s="75"/>
      <c r="K241" s="75"/>
      <c r="L241" s="75"/>
      <c r="M241" s="75">
        <v>1</v>
      </c>
      <c r="N241" s="75"/>
      <c r="O241" s="75"/>
      <c r="P241" s="75"/>
      <c r="Q241" s="75"/>
      <c r="R241" s="75"/>
      <c r="S241" s="75"/>
      <c r="T241" s="75"/>
      <c r="U241" s="75"/>
    </row>
    <row r="242" spans="1:21" x14ac:dyDescent="0.3">
      <c r="A242" s="80" t="s">
        <v>29</v>
      </c>
      <c r="B242" s="106">
        <f>SUM(D242:T242)</f>
        <v>6</v>
      </c>
      <c r="C242" s="25">
        <f>B242+10</f>
        <v>16</v>
      </c>
      <c r="D242" s="75"/>
      <c r="E242" s="54"/>
      <c r="F242" s="75"/>
      <c r="G242" s="75">
        <v>1</v>
      </c>
      <c r="H242" s="75"/>
      <c r="I242" s="75"/>
      <c r="J242" s="75">
        <v>1</v>
      </c>
      <c r="K242" s="75">
        <v>1</v>
      </c>
      <c r="L242" s="75">
        <v>1</v>
      </c>
      <c r="M242" s="75"/>
      <c r="N242" s="75">
        <v>1</v>
      </c>
      <c r="O242" s="75"/>
      <c r="P242" s="75"/>
      <c r="Q242" s="75"/>
      <c r="R242" s="75"/>
      <c r="S242" s="75"/>
      <c r="T242" s="75">
        <v>1</v>
      </c>
      <c r="U242" s="75"/>
    </row>
    <row r="243" spans="1:21" x14ac:dyDescent="0.3">
      <c r="A243" s="80" t="s">
        <v>30</v>
      </c>
      <c r="B243" s="106">
        <f>B241+B242</f>
        <v>7</v>
      </c>
      <c r="C243" s="25">
        <f>C241+C242</f>
        <v>19</v>
      </c>
      <c r="D243" s="75"/>
      <c r="E243" s="54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</row>
    <row r="244" spans="1:21" x14ac:dyDescent="0.3">
      <c r="A244" s="80" t="s">
        <v>31</v>
      </c>
      <c r="B244" s="106">
        <f>SUM(D244:T244)</f>
        <v>1</v>
      </c>
      <c r="C244" s="25">
        <v>0</v>
      </c>
      <c r="D244" s="75"/>
      <c r="E244" s="54"/>
      <c r="F244" s="75"/>
      <c r="G244" s="75">
        <v>1</v>
      </c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</row>
    <row r="245" spans="1:21" ht="17" thickBot="1" x14ac:dyDescent="0.35">
      <c r="A245" s="82" t="s">
        <v>32</v>
      </c>
      <c r="B245" s="106">
        <f>SUM(D245:T245)</f>
        <v>5</v>
      </c>
      <c r="C245" s="26">
        <f>B245</f>
        <v>5</v>
      </c>
      <c r="D245" s="78"/>
      <c r="E245" s="79"/>
      <c r="F245" s="78"/>
      <c r="G245" s="78">
        <v>5</v>
      </c>
      <c r="H245" s="78"/>
      <c r="I245" s="78"/>
      <c r="J245" s="78"/>
      <c r="K245" s="78"/>
      <c r="L245" s="78"/>
      <c r="M245" s="78"/>
      <c r="N245" s="42"/>
      <c r="O245" s="78"/>
      <c r="P245" s="78"/>
      <c r="Q245" s="78"/>
      <c r="R245" s="78"/>
      <c r="S245" s="78"/>
      <c r="T245" s="78"/>
      <c r="U245" s="78"/>
    </row>
    <row r="246" spans="1:21" ht="21.1" x14ac:dyDescent="0.35">
      <c r="A246" s="48" t="s">
        <v>75</v>
      </c>
      <c r="B246" s="107"/>
      <c r="C246" s="27"/>
      <c r="D246" s="75"/>
      <c r="E246" s="54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</row>
    <row r="247" spans="1:21" x14ac:dyDescent="0.3">
      <c r="A247" s="80" t="s">
        <v>31</v>
      </c>
      <c r="B247" s="106">
        <f>SUM(D247:T247)</f>
        <v>2</v>
      </c>
      <c r="C247" s="27"/>
      <c r="D247" s="75"/>
      <c r="E247" s="54"/>
      <c r="F247" s="75"/>
      <c r="G247" s="75"/>
      <c r="H247" s="75"/>
      <c r="I247" s="75"/>
      <c r="J247" s="75">
        <v>2</v>
      </c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</row>
    <row r="248" spans="1:21" ht="17" thickBot="1" x14ac:dyDescent="0.35">
      <c r="A248" s="82" t="s">
        <v>32</v>
      </c>
      <c r="B248" s="106">
        <f>SUM(D248:T248)</f>
        <v>14</v>
      </c>
      <c r="C248" s="63"/>
      <c r="D248" s="44"/>
      <c r="E248" s="86"/>
      <c r="F248" s="85"/>
      <c r="G248" s="85"/>
      <c r="H248" s="85"/>
      <c r="I248" s="85"/>
      <c r="J248" s="85">
        <v>14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</row>
    <row r="249" spans="1:21" ht="23.8" x14ac:dyDescent="0.4">
      <c r="A249" s="87"/>
      <c r="C249" s="110" t="s">
        <v>76</v>
      </c>
      <c r="D249" s="89"/>
      <c r="E249" s="88"/>
      <c r="F249" s="89"/>
      <c r="G249" s="89"/>
      <c r="H249" s="89"/>
      <c r="I249" s="89"/>
      <c r="J249" s="89"/>
      <c r="K249" s="89"/>
      <c r="L249" s="89"/>
      <c r="M249" s="91"/>
      <c r="N249" s="91"/>
      <c r="O249" s="89"/>
      <c r="P249" s="89"/>
      <c r="Q249" s="89"/>
      <c r="R249" s="89"/>
      <c r="S249" s="89"/>
      <c r="T249" s="89"/>
      <c r="U249" s="89"/>
    </row>
    <row r="250" spans="1:21" x14ac:dyDescent="0.3">
      <c r="A250" s="87"/>
      <c r="C250" s="111" t="s">
        <v>28</v>
      </c>
      <c r="D250" s="93">
        <f>IF(SUMIF($A$4:$A$248,$C250,D$4:D$248)=0,"",SUMIF($A$4:$A$248,$C250,D$4:D$248))</f>
        <v>15</v>
      </c>
      <c r="E250" s="92" t="str">
        <f t="shared" ref="E250:U253" si="0">IF(SUMIF($A$4:$A$272,$C250,E$4:E$272)=0,"",SUMIF($A$4:$A$272,$C250,E$4:E$272))</f>
        <v/>
      </c>
      <c r="F250" s="93">
        <f t="shared" si="0"/>
        <v>15</v>
      </c>
      <c r="G250" s="93">
        <f t="shared" si="0"/>
        <v>15</v>
      </c>
      <c r="H250" s="93">
        <f t="shared" si="0"/>
        <v>15</v>
      </c>
      <c r="I250" s="93">
        <f t="shared" si="0"/>
        <v>15</v>
      </c>
      <c r="J250" s="93">
        <f t="shared" si="0"/>
        <v>15</v>
      </c>
      <c r="K250" s="93">
        <f t="shared" si="0"/>
        <v>15</v>
      </c>
      <c r="L250" s="93">
        <f t="shared" si="0"/>
        <v>15</v>
      </c>
      <c r="M250" s="93">
        <f t="shared" si="0"/>
        <v>15</v>
      </c>
      <c r="N250" s="93">
        <f t="shared" si="0"/>
        <v>15</v>
      </c>
      <c r="O250" s="93">
        <f t="shared" si="0"/>
        <v>15</v>
      </c>
      <c r="P250" s="93">
        <f t="shared" si="0"/>
        <v>15</v>
      </c>
      <c r="Q250" s="89">
        <f t="shared" si="0"/>
        <v>15</v>
      </c>
      <c r="R250" s="89">
        <f t="shared" si="0"/>
        <v>15</v>
      </c>
      <c r="S250" s="89">
        <f t="shared" si="0"/>
        <v>15</v>
      </c>
      <c r="T250" s="89">
        <f t="shared" si="0"/>
        <v>15</v>
      </c>
      <c r="U250" s="89">
        <f t="shared" si="0"/>
        <v>15</v>
      </c>
    </row>
    <row r="251" spans="1:21" x14ac:dyDescent="0.3">
      <c r="A251" s="87"/>
      <c r="C251" s="111" t="s">
        <v>29</v>
      </c>
      <c r="D251" s="93">
        <f>IF(SUMIF($A$4:$A$248,$C251,D$4:D$248)=0,"",SUMIF($A$4:$A$248,$C251,D$4:D$248))</f>
        <v>8</v>
      </c>
      <c r="E251" s="92" t="str">
        <f t="shared" si="0"/>
        <v/>
      </c>
      <c r="F251" s="93">
        <f t="shared" si="0"/>
        <v>7</v>
      </c>
      <c r="G251" s="93">
        <f t="shared" si="0"/>
        <v>7</v>
      </c>
      <c r="H251" s="93">
        <f t="shared" si="0"/>
        <v>6</v>
      </c>
      <c r="I251" s="93">
        <f t="shared" si="0"/>
        <v>8</v>
      </c>
      <c r="J251" s="93">
        <f t="shared" si="0"/>
        <v>8</v>
      </c>
      <c r="K251" s="93">
        <f t="shared" si="0"/>
        <v>8</v>
      </c>
      <c r="L251" s="93">
        <f t="shared" si="0"/>
        <v>8</v>
      </c>
      <c r="M251" s="93">
        <f t="shared" si="0"/>
        <v>8</v>
      </c>
      <c r="N251" s="93">
        <f t="shared" si="0"/>
        <v>8</v>
      </c>
      <c r="O251" s="93">
        <f t="shared" si="0"/>
        <v>7</v>
      </c>
      <c r="P251" s="93">
        <f t="shared" si="0"/>
        <v>7</v>
      </c>
      <c r="Q251" s="89">
        <f t="shared" si="0"/>
        <v>8</v>
      </c>
      <c r="R251" s="89">
        <f t="shared" si="0"/>
        <v>6</v>
      </c>
      <c r="S251" s="89">
        <f t="shared" si="0"/>
        <v>8</v>
      </c>
      <c r="T251" s="89">
        <f t="shared" si="0"/>
        <v>8</v>
      </c>
      <c r="U251" s="89">
        <f t="shared" si="0"/>
        <v>7</v>
      </c>
    </row>
    <row r="252" spans="1:21" x14ac:dyDescent="0.3">
      <c r="A252" s="87"/>
      <c r="C252" s="111" t="s">
        <v>31</v>
      </c>
      <c r="D252" s="93">
        <f>IF(SUMIF($A$4:$A$248,$C252,D$4:D$248)=0,"",SUMIF($A$4:$A$248,$C252,D$4:D$248))</f>
        <v>5</v>
      </c>
      <c r="E252" s="92" t="str">
        <f t="shared" si="0"/>
        <v/>
      </c>
      <c r="F252" s="93">
        <f t="shared" si="0"/>
        <v>1</v>
      </c>
      <c r="G252" s="93">
        <f t="shared" si="0"/>
        <v>4</v>
      </c>
      <c r="H252" s="93">
        <f t="shared" si="0"/>
        <v>4</v>
      </c>
      <c r="I252" s="93">
        <f t="shared" si="0"/>
        <v>3</v>
      </c>
      <c r="J252" s="93">
        <f t="shared" si="0"/>
        <v>5</v>
      </c>
      <c r="K252" s="93">
        <f t="shared" si="0"/>
        <v>4</v>
      </c>
      <c r="L252" s="93">
        <f t="shared" si="0"/>
        <v>5</v>
      </c>
      <c r="M252" s="93">
        <f t="shared" si="0"/>
        <v>5</v>
      </c>
      <c r="N252" s="93">
        <f t="shared" si="0"/>
        <v>3</v>
      </c>
      <c r="O252" s="93">
        <f t="shared" si="0"/>
        <v>4</v>
      </c>
      <c r="P252" s="93">
        <f t="shared" si="0"/>
        <v>4</v>
      </c>
      <c r="Q252" s="89">
        <f t="shared" si="0"/>
        <v>7</v>
      </c>
      <c r="R252" s="89">
        <f t="shared" si="0"/>
        <v>2</v>
      </c>
      <c r="S252" s="89">
        <f t="shared" si="0"/>
        <v>6</v>
      </c>
      <c r="T252" s="89">
        <f t="shared" si="0"/>
        <v>1</v>
      </c>
      <c r="U252" s="89">
        <f t="shared" si="0"/>
        <v>1</v>
      </c>
    </row>
    <row r="253" spans="1:21" x14ac:dyDescent="0.3">
      <c r="A253" s="87"/>
      <c r="C253" s="111" t="s">
        <v>32</v>
      </c>
      <c r="D253" s="93">
        <f>IF(SUMIF($A$4:$A$248,$C253,D$4:D$248)=0,"",SUMIF($A$4:$A$248,$C253,D$4:D$248))</f>
        <v>31</v>
      </c>
      <c r="E253" s="92" t="str">
        <f t="shared" si="0"/>
        <v/>
      </c>
      <c r="F253" s="93">
        <f t="shared" si="0"/>
        <v>10</v>
      </c>
      <c r="G253" s="93">
        <f t="shared" si="0"/>
        <v>26</v>
      </c>
      <c r="H253" s="93">
        <f t="shared" si="0"/>
        <v>26</v>
      </c>
      <c r="I253" s="93">
        <f t="shared" si="0"/>
        <v>28</v>
      </c>
      <c r="J253" s="93">
        <f t="shared" si="0"/>
        <v>44</v>
      </c>
      <c r="K253" s="93">
        <f t="shared" si="0"/>
        <v>29</v>
      </c>
      <c r="L253" s="93">
        <f t="shared" si="0"/>
        <v>29</v>
      </c>
      <c r="M253" s="93">
        <f t="shared" si="0"/>
        <v>35</v>
      </c>
      <c r="N253" s="93">
        <f t="shared" si="0"/>
        <v>27</v>
      </c>
      <c r="O253" s="93">
        <f t="shared" si="0"/>
        <v>28</v>
      </c>
      <c r="P253" s="93">
        <f t="shared" si="0"/>
        <v>27</v>
      </c>
      <c r="Q253" s="89">
        <f t="shared" si="0"/>
        <v>41</v>
      </c>
      <c r="R253" s="89">
        <f t="shared" si="0"/>
        <v>20</v>
      </c>
      <c r="S253" s="89">
        <f t="shared" si="0"/>
        <v>32</v>
      </c>
      <c r="T253" s="89">
        <f t="shared" si="0"/>
        <v>5</v>
      </c>
      <c r="U253" s="89">
        <f t="shared" si="0"/>
        <v>16</v>
      </c>
    </row>
    <row r="255" spans="1:21" x14ac:dyDescent="0.3">
      <c r="A255" s="49" t="s">
        <v>394</v>
      </c>
    </row>
  </sheetData>
  <mergeCells count="3">
    <mergeCell ref="A1:A3"/>
    <mergeCell ref="B1:C1"/>
    <mergeCell ref="B2:C2"/>
  </mergeCells>
  <phoneticPr fontId="3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3C7D-1E2E-7243-A521-0D7EA609221B}">
  <dimension ref="A1:V313"/>
  <sheetViews>
    <sheetView zoomScale="92" zoomScaleNormal="70" workbookViewId="0">
      <pane xSplit="1" topLeftCell="Q1" activePane="topRight" state="frozen"/>
      <selection pane="topRight" sqref="A1:A3"/>
    </sheetView>
  </sheetViews>
  <sheetFormatPr defaultColWidth="11.44140625" defaultRowHeight="16.3" x14ac:dyDescent="0.3"/>
  <cols>
    <col min="1" max="1" width="30.77734375" style="33" bestFit="1" customWidth="1"/>
    <col min="2" max="21" width="10.77734375" style="33"/>
  </cols>
  <sheetData>
    <row r="1" spans="1:22" x14ac:dyDescent="0.3">
      <c r="A1" s="253" t="s">
        <v>291</v>
      </c>
      <c r="B1" s="226" t="s">
        <v>0</v>
      </c>
      <c r="C1" s="227"/>
      <c r="D1" s="1" t="s">
        <v>395</v>
      </c>
      <c r="E1" s="1" t="s">
        <v>402</v>
      </c>
      <c r="F1" s="1" t="s">
        <v>412</v>
      </c>
      <c r="G1" s="1" t="s">
        <v>379</v>
      </c>
      <c r="H1" s="1" t="s">
        <v>397</v>
      </c>
      <c r="I1" s="1" t="s">
        <v>381</v>
      </c>
      <c r="J1" s="1" t="s">
        <v>382</v>
      </c>
      <c r="K1" s="1" t="s">
        <v>398</v>
      </c>
      <c r="L1" s="1" t="s">
        <v>406</v>
      </c>
      <c r="M1" s="1" t="s">
        <v>413</v>
      </c>
      <c r="N1" s="1" t="s">
        <v>386</v>
      </c>
      <c r="O1" s="1" t="s">
        <v>400</v>
      </c>
      <c r="P1" s="1" t="s">
        <v>388</v>
      </c>
      <c r="Q1" s="1" t="s">
        <v>401</v>
      </c>
      <c r="R1" s="1" t="s">
        <v>390</v>
      </c>
      <c r="S1" s="1" t="s">
        <v>391</v>
      </c>
      <c r="T1" s="1" t="s">
        <v>392</v>
      </c>
      <c r="U1" s="1" t="s">
        <v>393</v>
      </c>
      <c r="V1" s="1" t="s">
        <v>738</v>
      </c>
    </row>
    <row r="2" spans="1:22" x14ac:dyDescent="0.3">
      <c r="A2" s="254"/>
      <c r="B2" s="228" t="s">
        <v>9</v>
      </c>
      <c r="C2" s="240"/>
      <c r="D2" s="59">
        <v>42401</v>
      </c>
      <c r="E2" s="61">
        <v>44958</v>
      </c>
      <c r="F2" s="61"/>
      <c r="G2" s="61">
        <v>39508</v>
      </c>
      <c r="H2" s="61">
        <v>42064</v>
      </c>
      <c r="I2" s="61">
        <v>44621</v>
      </c>
      <c r="J2" s="61">
        <v>47178</v>
      </c>
      <c r="K2" s="61">
        <v>38443</v>
      </c>
      <c r="L2" s="61">
        <v>41000</v>
      </c>
      <c r="M2" s="61"/>
      <c r="N2" s="61">
        <v>44652</v>
      </c>
      <c r="O2" s="61">
        <v>46113</v>
      </c>
      <c r="P2" s="61">
        <v>37377</v>
      </c>
      <c r="Q2" s="61">
        <v>40299</v>
      </c>
      <c r="R2" s="61">
        <v>43586</v>
      </c>
      <c r="S2" s="61">
        <v>45047</v>
      </c>
      <c r="T2" s="61">
        <v>11444</v>
      </c>
      <c r="U2" s="61">
        <v>39234</v>
      </c>
      <c r="V2" s="61">
        <v>42522</v>
      </c>
    </row>
    <row r="3" spans="1:22" ht="17" thickBot="1" x14ac:dyDescent="0.35">
      <c r="A3" s="255"/>
      <c r="B3" s="186" t="s">
        <v>267</v>
      </c>
      <c r="C3" s="63" t="s">
        <v>11</v>
      </c>
      <c r="D3" s="199" t="s">
        <v>12</v>
      </c>
      <c r="E3" s="206" t="s">
        <v>20</v>
      </c>
      <c r="F3" s="65"/>
      <c r="G3" s="214" t="s">
        <v>23</v>
      </c>
      <c r="H3" s="213" t="s">
        <v>79</v>
      </c>
      <c r="I3" s="213" t="s">
        <v>13</v>
      </c>
      <c r="J3" s="213" t="s">
        <v>15</v>
      </c>
      <c r="K3" s="213" t="s">
        <v>81</v>
      </c>
      <c r="L3" s="214" t="s">
        <v>113</v>
      </c>
      <c r="M3" s="65"/>
      <c r="N3" s="214" t="s">
        <v>26</v>
      </c>
      <c r="O3" s="214" t="s">
        <v>82</v>
      </c>
      <c r="P3" s="220" t="s">
        <v>19</v>
      </c>
      <c r="Q3" s="213" t="s">
        <v>80</v>
      </c>
      <c r="R3" s="213" t="s">
        <v>17</v>
      </c>
      <c r="S3" s="221" t="s">
        <v>24</v>
      </c>
      <c r="T3" s="205" t="s">
        <v>22</v>
      </c>
      <c r="U3" s="206" t="s">
        <v>16</v>
      </c>
      <c r="V3" s="206" t="s">
        <v>81</v>
      </c>
    </row>
    <row r="4" spans="1:22" ht="21.1" x14ac:dyDescent="0.35">
      <c r="A4" s="48" t="s">
        <v>268</v>
      </c>
      <c r="B4" s="187"/>
      <c r="C4" s="27"/>
      <c r="D4" s="75"/>
      <c r="E4" s="75"/>
      <c r="F4" s="54"/>
      <c r="G4" s="75"/>
      <c r="H4" s="75"/>
      <c r="I4" s="75"/>
      <c r="J4" s="75"/>
      <c r="K4" s="75"/>
      <c r="L4" s="75"/>
      <c r="M4" s="54"/>
      <c r="N4" s="75"/>
      <c r="O4" s="75"/>
      <c r="P4" s="75"/>
      <c r="Q4" s="75"/>
      <c r="R4" s="75"/>
      <c r="S4" s="75"/>
      <c r="T4" s="75"/>
      <c r="U4" s="75"/>
      <c r="V4" s="75"/>
    </row>
    <row r="5" spans="1:22" x14ac:dyDescent="0.3">
      <c r="A5" s="80" t="s">
        <v>28</v>
      </c>
      <c r="B5" s="187">
        <f>SUM(D5:T5)+2</f>
        <v>2</v>
      </c>
      <c r="C5" s="25">
        <f>B5</f>
        <v>2</v>
      </c>
      <c r="D5" s="75"/>
      <c r="E5" s="75"/>
      <c r="F5" s="54"/>
      <c r="G5" s="75"/>
      <c r="H5" s="75"/>
      <c r="I5" s="75"/>
      <c r="J5" s="75"/>
      <c r="K5" s="75"/>
      <c r="L5" s="75"/>
      <c r="M5" s="54"/>
      <c r="N5" s="75"/>
      <c r="O5" s="75"/>
      <c r="P5" s="75"/>
      <c r="Q5" s="75"/>
      <c r="R5" s="75"/>
      <c r="S5" s="75"/>
      <c r="T5" s="75"/>
      <c r="U5" s="75"/>
      <c r="V5" s="75"/>
    </row>
    <row r="6" spans="1:22" x14ac:dyDescent="0.3">
      <c r="A6" s="80" t="s">
        <v>29</v>
      </c>
      <c r="B6" s="187">
        <f>SUM(D6:T6)</f>
        <v>0</v>
      </c>
      <c r="C6" s="25">
        <f>B6</f>
        <v>0</v>
      </c>
      <c r="D6" s="75"/>
      <c r="E6" s="75"/>
      <c r="F6" s="54"/>
      <c r="G6" s="75"/>
      <c r="H6" s="75"/>
      <c r="I6" s="75"/>
      <c r="J6" s="75"/>
      <c r="K6" s="75"/>
      <c r="L6" s="75"/>
      <c r="M6" s="54"/>
      <c r="N6" s="75"/>
      <c r="O6" s="75"/>
      <c r="P6" s="75"/>
      <c r="Q6" s="75"/>
      <c r="R6" s="75"/>
      <c r="S6" s="75"/>
      <c r="T6" s="75"/>
      <c r="U6" s="75"/>
      <c r="V6" s="75"/>
    </row>
    <row r="7" spans="1:22" x14ac:dyDescent="0.3">
      <c r="A7" s="80" t="s">
        <v>30</v>
      </c>
      <c r="B7" s="187">
        <f>B5+B6</f>
        <v>2</v>
      </c>
      <c r="C7" s="25">
        <f>C5+C6</f>
        <v>2</v>
      </c>
      <c r="D7" s="75"/>
      <c r="E7" s="75"/>
      <c r="F7" s="54"/>
      <c r="G7" s="75"/>
      <c r="H7" s="75"/>
      <c r="I7" s="75"/>
      <c r="J7" s="75"/>
      <c r="K7" s="75"/>
      <c r="L7" s="75"/>
      <c r="M7" s="54"/>
      <c r="N7" s="75"/>
      <c r="O7" s="75"/>
      <c r="P7" s="75"/>
      <c r="Q7" s="75"/>
      <c r="R7" s="75"/>
      <c r="S7" s="75"/>
      <c r="T7" s="75"/>
      <c r="U7" s="75"/>
      <c r="V7" s="75"/>
    </row>
    <row r="8" spans="1:22" x14ac:dyDescent="0.3">
      <c r="A8" s="80" t="s">
        <v>31</v>
      </c>
      <c r="B8" s="187">
        <f>SUM(D8:T8)+1</f>
        <v>1</v>
      </c>
      <c r="C8" s="25">
        <f>B8</f>
        <v>1</v>
      </c>
      <c r="D8" s="75"/>
      <c r="E8" s="75"/>
      <c r="F8" s="54"/>
      <c r="G8" s="75"/>
      <c r="H8" s="75"/>
      <c r="I8" s="75"/>
      <c r="J8" s="75"/>
      <c r="K8" s="75"/>
      <c r="L8" s="75"/>
      <c r="M8" s="54"/>
      <c r="N8" s="75"/>
      <c r="O8" s="75"/>
      <c r="P8" s="75"/>
      <c r="Q8" s="75"/>
      <c r="R8" s="75"/>
      <c r="S8" s="75"/>
      <c r="T8" s="75"/>
      <c r="U8" s="75"/>
      <c r="V8" s="75"/>
    </row>
    <row r="9" spans="1:22" ht="17" thickBot="1" x14ac:dyDescent="0.35">
      <c r="A9" s="82" t="s">
        <v>32</v>
      </c>
      <c r="B9" s="188">
        <f>SUM(D9:T9)+5</f>
        <v>5</v>
      </c>
      <c r="C9" s="26">
        <f>B9</f>
        <v>5</v>
      </c>
      <c r="D9" s="78"/>
      <c r="E9" s="78"/>
      <c r="F9" s="79"/>
      <c r="G9" s="78"/>
      <c r="H9" s="78"/>
      <c r="I9" s="78"/>
      <c r="J9" s="78"/>
      <c r="K9" s="78"/>
      <c r="L9" s="78"/>
      <c r="M9" s="79"/>
      <c r="N9" s="78"/>
      <c r="O9" s="78"/>
      <c r="P9" s="78"/>
      <c r="Q9" s="78"/>
      <c r="R9" s="78"/>
      <c r="S9" s="78"/>
      <c r="T9" s="78"/>
      <c r="U9" s="78"/>
      <c r="V9" s="78"/>
    </row>
    <row r="10" spans="1:22" ht="21.1" x14ac:dyDescent="0.35">
      <c r="A10" s="66" t="s">
        <v>269</v>
      </c>
      <c r="B10" s="189"/>
      <c r="C10" s="27"/>
      <c r="D10" s="96">
        <v>11</v>
      </c>
      <c r="E10" s="69"/>
      <c r="F10" s="71"/>
      <c r="G10" s="70">
        <v>11</v>
      </c>
      <c r="H10" s="70">
        <v>11</v>
      </c>
      <c r="I10" s="70">
        <v>11</v>
      </c>
      <c r="J10" s="70" t="s">
        <v>648</v>
      </c>
      <c r="K10" s="70">
        <v>11</v>
      </c>
      <c r="L10" s="70">
        <v>11</v>
      </c>
      <c r="M10" s="71"/>
      <c r="N10" s="70"/>
      <c r="O10" s="70">
        <v>11</v>
      </c>
      <c r="P10" s="70" t="s">
        <v>638</v>
      </c>
      <c r="Q10" s="70"/>
      <c r="R10" s="70">
        <v>14</v>
      </c>
      <c r="S10" s="70" t="s">
        <v>628</v>
      </c>
      <c r="T10" s="70">
        <v>14</v>
      </c>
      <c r="U10" s="70" t="s">
        <v>628</v>
      </c>
      <c r="V10" s="70">
        <v>14</v>
      </c>
    </row>
    <row r="11" spans="1:22" x14ac:dyDescent="0.3">
      <c r="A11" s="72" t="s">
        <v>28</v>
      </c>
      <c r="B11" s="187">
        <f>SUM(D11:T11)+12</f>
        <v>24</v>
      </c>
      <c r="C11" s="25">
        <f>B11+30</f>
        <v>54</v>
      </c>
      <c r="D11" s="81">
        <v>1</v>
      </c>
      <c r="E11" s="41"/>
      <c r="F11" s="54"/>
      <c r="G11" s="75">
        <v>1</v>
      </c>
      <c r="H11" s="75">
        <v>1</v>
      </c>
      <c r="I11" s="75">
        <v>1</v>
      </c>
      <c r="J11" s="75">
        <v>1</v>
      </c>
      <c r="K11" s="75">
        <v>1</v>
      </c>
      <c r="L11" s="75">
        <v>1</v>
      </c>
      <c r="M11" s="54"/>
      <c r="N11" s="75"/>
      <c r="O11" s="75">
        <v>1</v>
      </c>
      <c r="P11" s="75">
        <v>1</v>
      </c>
      <c r="Q11" s="75"/>
      <c r="R11" s="75">
        <v>1</v>
      </c>
      <c r="S11" s="75">
        <v>1</v>
      </c>
      <c r="T11" s="75">
        <v>1</v>
      </c>
      <c r="U11" s="75">
        <v>1</v>
      </c>
      <c r="V11" s="75">
        <v>1</v>
      </c>
    </row>
    <row r="12" spans="1:22" x14ac:dyDescent="0.3">
      <c r="A12" s="72" t="s">
        <v>29</v>
      </c>
      <c r="B12" s="187">
        <f>SUM(D12:T12)</f>
        <v>0</v>
      </c>
      <c r="C12" s="25">
        <f>B12+2</f>
        <v>2</v>
      </c>
      <c r="D12" s="81"/>
      <c r="E12" s="41"/>
      <c r="F12" s="54"/>
      <c r="G12" s="75"/>
      <c r="H12" s="75"/>
      <c r="I12" s="75"/>
      <c r="J12" s="75"/>
      <c r="K12" s="75"/>
      <c r="L12" s="75"/>
      <c r="M12" s="54"/>
      <c r="N12" s="75"/>
      <c r="O12" s="75"/>
      <c r="P12" s="75"/>
      <c r="Q12" s="75"/>
      <c r="R12" s="75"/>
      <c r="S12" s="75"/>
      <c r="T12" s="75"/>
      <c r="U12" s="75"/>
      <c r="V12" s="75"/>
    </row>
    <row r="13" spans="1:22" x14ac:dyDescent="0.3">
      <c r="A13" s="72" t="s">
        <v>30</v>
      </c>
      <c r="B13" s="187">
        <f>B11+B12</f>
        <v>24</v>
      </c>
      <c r="C13" s="25">
        <f>C11+C12</f>
        <v>56</v>
      </c>
      <c r="D13" s="81"/>
      <c r="E13" s="41"/>
      <c r="F13" s="54"/>
      <c r="G13" s="75"/>
      <c r="H13" s="75"/>
      <c r="I13" s="75"/>
      <c r="J13" s="75"/>
      <c r="K13" s="75"/>
      <c r="L13" s="75"/>
      <c r="M13" s="54"/>
      <c r="N13" s="75"/>
      <c r="O13" s="75"/>
      <c r="P13" s="75"/>
      <c r="Q13" s="75"/>
      <c r="R13" s="75"/>
      <c r="S13" s="75"/>
      <c r="T13" s="75"/>
      <c r="U13" s="75"/>
      <c r="V13" s="75"/>
    </row>
    <row r="14" spans="1:22" x14ac:dyDescent="0.3">
      <c r="A14" s="72" t="s">
        <v>31</v>
      </c>
      <c r="B14" s="187">
        <f>SUM(D14:T14)+7</f>
        <v>11</v>
      </c>
      <c r="C14" s="25">
        <f>B14+13</f>
        <v>24</v>
      </c>
      <c r="D14" s="81"/>
      <c r="E14" s="41"/>
      <c r="F14" s="54"/>
      <c r="G14" s="75"/>
      <c r="H14" s="75">
        <v>1</v>
      </c>
      <c r="I14" s="75">
        <v>1</v>
      </c>
      <c r="J14" s="75"/>
      <c r="K14" s="75"/>
      <c r="L14" s="75">
        <v>1</v>
      </c>
      <c r="M14" s="54"/>
      <c r="N14" s="75"/>
      <c r="O14" s="75"/>
      <c r="P14" s="75"/>
      <c r="Q14" s="75"/>
      <c r="R14" s="75"/>
      <c r="S14" s="75">
        <v>1</v>
      </c>
      <c r="T14" s="75"/>
      <c r="U14" s="75"/>
      <c r="V14" s="75"/>
    </row>
    <row r="15" spans="1:22" ht="17" thickBot="1" x14ac:dyDescent="0.35">
      <c r="A15" s="76" t="s">
        <v>32</v>
      </c>
      <c r="B15" s="188">
        <f>SUM(D15:T15)+35</f>
        <v>55</v>
      </c>
      <c r="C15" s="26">
        <f>B15+67</f>
        <v>122</v>
      </c>
      <c r="D15" s="98"/>
      <c r="E15" s="42"/>
      <c r="F15" s="79"/>
      <c r="G15" s="78"/>
      <c r="H15" s="78">
        <v>5</v>
      </c>
      <c r="I15" s="78">
        <v>5</v>
      </c>
      <c r="J15" s="78"/>
      <c r="K15" s="78"/>
      <c r="L15" s="78">
        <v>5</v>
      </c>
      <c r="M15" s="79"/>
      <c r="N15" s="78"/>
      <c r="O15" s="78"/>
      <c r="P15" s="78"/>
      <c r="Q15" s="78"/>
      <c r="R15" s="78"/>
      <c r="S15" s="78">
        <v>5</v>
      </c>
      <c r="T15" s="78"/>
      <c r="U15" s="78"/>
      <c r="V15" s="78"/>
    </row>
    <row r="16" spans="1:22" ht="21.1" x14ac:dyDescent="0.35">
      <c r="A16" s="48" t="s">
        <v>116</v>
      </c>
      <c r="B16" s="187"/>
      <c r="C16" s="27"/>
      <c r="D16" s="75" t="s">
        <v>582</v>
      </c>
      <c r="E16" s="75"/>
      <c r="F16" s="54"/>
      <c r="G16" s="75">
        <v>14</v>
      </c>
      <c r="H16" s="75" t="s">
        <v>628</v>
      </c>
      <c r="I16" s="75"/>
      <c r="J16" s="75" t="s">
        <v>551</v>
      </c>
      <c r="K16" s="75"/>
      <c r="L16" s="75"/>
      <c r="M16" s="54"/>
      <c r="N16" s="75"/>
      <c r="O16" s="75"/>
      <c r="P16" s="75"/>
      <c r="Q16" s="75"/>
      <c r="R16" s="75"/>
      <c r="S16" s="75"/>
      <c r="T16" s="75">
        <v>11</v>
      </c>
      <c r="U16" s="75" t="s">
        <v>551</v>
      </c>
      <c r="V16" s="75"/>
    </row>
    <row r="17" spans="1:22" x14ac:dyDescent="0.3">
      <c r="A17" s="80" t="s">
        <v>28</v>
      </c>
      <c r="B17" s="187">
        <f>SUM(D17:T17)</f>
        <v>4</v>
      </c>
      <c r="C17" s="25">
        <f>B17+44</f>
        <v>48</v>
      </c>
      <c r="D17" s="75">
        <v>1</v>
      </c>
      <c r="E17" s="75"/>
      <c r="F17" s="54"/>
      <c r="G17" s="75">
        <v>1</v>
      </c>
      <c r="H17" s="75">
        <v>1</v>
      </c>
      <c r="I17" s="75"/>
      <c r="J17" s="75"/>
      <c r="K17" s="75"/>
      <c r="L17" s="75"/>
      <c r="M17" s="54"/>
      <c r="N17" s="75"/>
      <c r="O17" s="75"/>
      <c r="P17" s="75"/>
      <c r="Q17" s="75"/>
      <c r="R17" s="75"/>
      <c r="S17" s="75"/>
      <c r="T17" s="75">
        <v>1</v>
      </c>
      <c r="U17" s="75"/>
      <c r="V17" s="75"/>
    </row>
    <row r="18" spans="1:22" x14ac:dyDescent="0.3">
      <c r="A18" s="80" t="s">
        <v>29</v>
      </c>
      <c r="B18" s="187">
        <f>SUM(D18:T18)</f>
        <v>1</v>
      </c>
      <c r="C18" s="25">
        <f>B18+1</f>
        <v>2</v>
      </c>
      <c r="D18" s="75"/>
      <c r="E18" s="75"/>
      <c r="F18" s="54"/>
      <c r="G18" s="75"/>
      <c r="H18" s="75"/>
      <c r="I18" s="75"/>
      <c r="J18" s="75">
        <v>1</v>
      </c>
      <c r="K18" s="75"/>
      <c r="L18" s="75"/>
      <c r="M18" s="54"/>
      <c r="N18" s="75"/>
      <c r="O18" s="75"/>
      <c r="P18" s="75"/>
      <c r="Q18" s="75"/>
      <c r="R18" s="75"/>
      <c r="S18" s="75"/>
      <c r="T18" s="75"/>
      <c r="U18" s="75">
        <v>1</v>
      </c>
      <c r="V18" s="75"/>
    </row>
    <row r="19" spans="1:22" x14ac:dyDescent="0.3">
      <c r="A19" s="80" t="s">
        <v>30</v>
      </c>
      <c r="B19" s="187">
        <f>B17+B18</f>
        <v>5</v>
      </c>
      <c r="C19" s="25">
        <f>C17+C18</f>
        <v>50</v>
      </c>
      <c r="D19" s="75"/>
      <c r="E19" s="75"/>
      <c r="F19" s="54"/>
      <c r="G19" s="75"/>
      <c r="H19" s="75"/>
      <c r="I19" s="75"/>
      <c r="J19" s="75"/>
      <c r="K19" s="75"/>
      <c r="L19" s="75"/>
      <c r="M19" s="54"/>
      <c r="N19" s="75"/>
      <c r="O19" s="75"/>
      <c r="P19" s="75"/>
      <c r="Q19" s="75"/>
      <c r="R19" s="75"/>
      <c r="S19" s="75"/>
      <c r="T19" s="75"/>
      <c r="U19" s="75"/>
      <c r="V19" s="75"/>
    </row>
    <row r="20" spans="1:22" x14ac:dyDescent="0.3">
      <c r="A20" s="80" t="s">
        <v>31</v>
      </c>
      <c r="B20" s="187">
        <f>SUM(D20:T20)</f>
        <v>2</v>
      </c>
      <c r="C20" s="25">
        <f>B20+19</f>
        <v>21</v>
      </c>
      <c r="D20" s="75"/>
      <c r="E20" s="75"/>
      <c r="F20" s="54"/>
      <c r="G20" s="75"/>
      <c r="H20" s="75"/>
      <c r="I20" s="75"/>
      <c r="J20" s="75">
        <v>1</v>
      </c>
      <c r="K20" s="75"/>
      <c r="L20" s="75"/>
      <c r="M20" s="54"/>
      <c r="N20" s="75"/>
      <c r="O20" s="75"/>
      <c r="P20" s="75"/>
      <c r="Q20" s="75"/>
      <c r="R20" s="75"/>
      <c r="S20" s="75"/>
      <c r="T20" s="75">
        <v>1</v>
      </c>
      <c r="U20" s="75"/>
      <c r="V20" s="75"/>
    </row>
    <row r="21" spans="1:22" x14ac:dyDescent="0.3">
      <c r="A21" s="80" t="s">
        <v>40</v>
      </c>
      <c r="B21" s="187"/>
      <c r="C21" s="25"/>
      <c r="D21" s="75"/>
      <c r="E21" s="75"/>
      <c r="F21" s="54"/>
      <c r="G21" s="75"/>
      <c r="H21" s="75"/>
      <c r="I21" s="75"/>
      <c r="J21" s="75"/>
      <c r="K21" s="75"/>
      <c r="L21" s="75"/>
      <c r="M21" s="54"/>
      <c r="N21" s="75"/>
      <c r="O21" s="75"/>
      <c r="P21" s="75"/>
      <c r="Q21" s="75"/>
      <c r="R21" s="75"/>
      <c r="S21" s="75"/>
      <c r="T21" s="75">
        <v>1</v>
      </c>
      <c r="U21" s="75"/>
      <c r="V21" s="75"/>
    </row>
    <row r="22" spans="1:22" x14ac:dyDescent="0.3">
      <c r="A22" s="80" t="s">
        <v>85</v>
      </c>
      <c r="B22" s="187"/>
      <c r="C22" s="25"/>
      <c r="D22" s="75"/>
      <c r="E22" s="75"/>
      <c r="F22" s="54"/>
      <c r="G22" s="75"/>
      <c r="H22" s="75"/>
      <c r="I22" s="75"/>
      <c r="J22" s="75"/>
      <c r="K22" s="75"/>
      <c r="L22" s="75"/>
      <c r="M22" s="54"/>
      <c r="N22" s="75"/>
      <c r="O22" s="75"/>
      <c r="P22" s="75"/>
      <c r="Q22" s="75"/>
      <c r="R22" s="75"/>
      <c r="S22" s="75"/>
      <c r="T22" s="75">
        <v>1</v>
      </c>
      <c r="U22" s="75"/>
      <c r="V22" s="75"/>
    </row>
    <row r="23" spans="1:22" ht="17" thickBot="1" x14ac:dyDescent="0.35">
      <c r="A23" s="82" t="s">
        <v>32</v>
      </c>
      <c r="B23" s="188">
        <f>SUM(D23:T23)</f>
        <v>12</v>
      </c>
      <c r="C23" s="26">
        <f>B23+97</f>
        <v>109</v>
      </c>
      <c r="D23" s="78"/>
      <c r="E23" s="78"/>
      <c r="F23" s="79"/>
      <c r="G23" s="78"/>
      <c r="H23" s="78"/>
      <c r="I23" s="78"/>
      <c r="J23" s="78">
        <v>5</v>
      </c>
      <c r="K23" s="78"/>
      <c r="L23" s="78"/>
      <c r="M23" s="79"/>
      <c r="N23" s="78"/>
      <c r="O23" s="78"/>
      <c r="P23" s="78"/>
      <c r="Q23" s="78"/>
      <c r="R23" s="78"/>
      <c r="S23" s="78"/>
      <c r="T23" s="78">
        <v>7</v>
      </c>
      <c r="U23" s="78"/>
      <c r="V23" s="78"/>
    </row>
    <row r="24" spans="1:22" ht="21.1" x14ac:dyDescent="0.35">
      <c r="A24" s="48" t="s">
        <v>608</v>
      </c>
      <c r="B24" s="187"/>
      <c r="C24" s="27"/>
      <c r="D24" s="75" t="s">
        <v>583</v>
      </c>
      <c r="E24" s="75" t="s">
        <v>551</v>
      </c>
      <c r="F24" s="54"/>
      <c r="G24" s="75"/>
      <c r="H24" s="75"/>
      <c r="I24" s="75"/>
      <c r="J24" s="75"/>
      <c r="K24" s="75"/>
      <c r="L24" s="75"/>
      <c r="M24" s="54"/>
      <c r="N24" s="75"/>
      <c r="O24" s="75"/>
      <c r="P24" s="75"/>
      <c r="Q24" s="75"/>
      <c r="R24" s="75"/>
      <c r="S24" s="75"/>
      <c r="T24" s="75"/>
      <c r="U24" s="75"/>
      <c r="V24" s="75"/>
    </row>
    <row r="25" spans="1:22" x14ac:dyDescent="0.3">
      <c r="A25" s="80" t="s">
        <v>28</v>
      </c>
      <c r="B25" s="187">
        <f>SUM(D25:T25)</f>
        <v>1</v>
      </c>
      <c r="C25" s="25">
        <f>B25</f>
        <v>1</v>
      </c>
      <c r="D25" s="75">
        <v>1</v>
      </c>
      <c r="E25" s="75"/>
      <c r="F25" s="54"/>
      <c r="G25" s="75"/>
      <c r="H25" s="75"/>
      <c r="I25" s="75"/>
      <c r="J25" s="75"/>
      <c r="K25" s="75"/>
      <c r="L25" s="75"/>
      <c r="M25" s="54"/>
      <c r="N25" s="75"/>
      <c r="O25" s="75"/>
      <c r="P25" s="75"/>
      <c r="Q25" s="75"/>
      <c r="R25" s="75"/>
      <c r="S25" s="75"/>
      <c r="T25" s="75"/>
      <c r="U25" s="75"/>
      <c r="V25" s="75"/>
    </row>
    <row r="26" spans="1:22" x14ac:dyDescent="0.3">
      <c r="A26" s="80" t="s">
        <v>29</v>
      </c>
      <c r="B26" s="187">
        <f>SUM(D26:T26)</f>
        <v>1</v>
      </c>
      <c r="C26" s="25">
        <f>B26</f>
        <v>1</v>
      </c>
      <c r="D26" s="75"/>
      <c r="E26" s="75">
        <v>1</v>
      </c>
      <c r="F26" s="54"/>
      <c r="G26" s="75"/>
      <c r="H26" s="75"/>
      <c r="I26" s="75"/>
      <c r="J26" s="75"/>
      <c r="K26" s="75"/>
      <c r="L26" s="75"/>
      <c r="M26" s="54"/>
      <c r="N26" s="75"/>
      <c r="O26" s="75"/>
      <c r="P26" s="75"/>
      <c r="Q26" s="75"/>
      <c r="R26" s="75"/>
      <c r="S26" s="75"/>
      <c r="T26" s="75"/>
      <c r="U26" s="75"/>
      <c r="V26" s="75"/>
    </row>
    <row r="27" spans="1:22" x14ac:dyDescent="0.3">
      <c r="A27" s="80" t="s">
        <v>30</v>
      </c>
      <c r="B27" s="187">
        <f>B25+B26</f>
        <v>2</v>
      </c>
      <c r="C27" s="25">
        <f>C25+C26</f>
        <v>2</v>
      </c>
      <c r="D27" s="75"/>
      <c r="E27" s="75"/>
      <c r="F27" s="54"/>
      <c r="G27" s="75"/>
      <c r="H27" s="75"/>
      <c r="I27" s="75"/>
      <c r="J27" s="75"/>
      <c r="K27" s="75"/>
      <c r="L27" s="75"/>
      <c r="M27" s="54"/>
      <c r="N27" s="75"/>
      <c r="O27" s="75"/>
      <c r="P27" s="75"/>
      <c r="Q27" s="75"/>
      <c r="R27" s="75"/>
      <c r="S27" s="75"/>
      <c r="T27" s="75"/>
      <c r="U27" s="75"/>
      <c r="V27" s="75"/>
    </row>
    <row r="28" spans="1:22" x14ac:dyDescent="0.3">
      <c r="A28" s="80" t="s">
        <v>31</v>
      </c>
      <c r="B28" s="187">
        <f>SUM(D28:T28)</f>
        <v>0</v>
      </c>
      <c r="C28" s="25">
        <f>B28</f>
        <v>0</v>
      </c>
      <c r="D28" s="75"/>
      <c r="E28" s="75"/>
      <c r="F28" s="54"/>
      <c r="G28" s="75"/>
      <c r="H28" s="75"/>
      <c r="I28" s="75"/>
      <c r="J28" s="75"/>
      <c r="K28" s="75"/>
      <c r="L28" s="75"/>
      <c r="M28" s="54"/>
      <c r="N28" s="75"/>
      <c r="O28" s="75"/>
      <c r="P28" s="75"/>
      <c r="Q28" s="75"/>
      <c r="R28" s="75"/>
      <c r="S28" s="75"/>
      <c r="T28" s="75"/>
      <c r="U28" s="75"/>
      <c r="V28" s="75"/>
    </row>
    <row r="29" spans="1:22" ht="17" thickBot="1" x14ac:dyDescent="0.35">
      <c r="A29" s="82" t="s">
        <v>32</v>
      </c>
      <c r="B29" s="188">
        <f>SUM(D29:T29)</f>
        <v>0</v>
      </c>
      <c r="C29" s="26">
        <f>B29</f>
        <v>0</v>
      </c>
      <c r="D29" s="78"/>
      <c r="E29" s="78"/>
      <c r="F29" s="79"/>
      <c r="G29" s="78"/>
      <c r="H29" s="78"/>
      <c r="I29" s="78"/>
      <c r="J29" s="78"/>
      <c r="K29" s="78"/>
      <c r="L29" s="78"/>
      <c r="M29" s="79"/>
      <c r="N29" s="78"/>
      <c r="O29" s="78"/>
      <c r="P29" s="78"/>
      <c r="Q29" s="78"/>
      <c r="R29" s="78"/>
      <c r="S29" s="78"/>
      <c r="T29" s="78"/>
      <c r="U29" s="78"/>
      <c r="V29" s="78"/>
    </row>
    <row r="30" spans="1:22" ht="21.1" x14ac:dyDescent="0.35">
      <c r="A30" s="48" t="s">
        <v>477</v>
      </c>
      <c r="B30" s="187"/>
      <c r="C30" s="27"/>
      <c r="D30" s="75"/>
      <c r="E30" s="75"/>
      <c r="F30" s="54"/>
      <c r="G30" s="75"/>
      <c r="H30" s="75"/>
      <c r="I30" s="75"/>
      <c r="J30" s="75"/>
      <c r="K30" s="75" t="s">
        <v>621</v>
      </c>
      <c r="L30" s="75" t="s">
        <v>556</v>
      </c>
      <c r="M30" s="54"/>
      <c r="N30" s="75" t="s">
        <v>551</v>
      </c>
      <c r="O30" s="75"/>
      <c r="P30" s="75"/>
      <c r="Q30" s="75"/>
      <c r="R30" s="75"/>
      <c r="S30" s="75"/>
      <c r="T30" s="75"/>
      <c r="U30" s="75"/>
      <c r="V30" s="75"/>
    </row>
    <row r="31" spans="1:22" x14ac:dyDescent="0.3">
      <c r="A31" s="80" t="s">
        <v>28</v>
      </c>
      <c r="B31" s="187">
        <f>SUM(D31:T31)</f>
        <v>0</v>
      </c>
      <c r="C31" s="25">
        <f>B31</f>
        <v>0</v>
      </c>
      <c r="D31" s="75"/>
      <c r="E31" s="75"/>
      <c r="F31" s="54"/>
      <c r="G31" s="75"/>
      <c r="H31" s="75"/>
      <c r="I31" s="75"/>
      <c r="J31" s="75"/>
      <c r="K31" s="75"/>
      <c r="L31" s="75"/>
      <c r="M31" s="54"/>
      <c r="N31" s="75"/>
      <c r="O31" s="75"/>
      <c r="P31" s="75"/>
      <c r="Q31" s="75"/>
      <c r="R31" s="75"/>
      <c r="S31" s="75"/>
      <c r="T31" s="75"/>
      <c r="U31" s="75"/>
      <c r="V31" s="75"/>
    </row>
    <row r="32" spans="1:22" x14ac:dyDescent="0.3">
      <c r="A32" s="80" t="s">
        <v>29</v>
      </c>
      <c r="B32" s="187">
        <f>SUM(D32:T32)</f>
        <v>2</v>
      </c>
      <c r="C32" s="25">
        <f>B32</f>
        <v>2</v>
      </c>
      <c r="D32" s="75"/>
      <c r="E32" s="75"/>
      <c r="F32" s="54"/>
      <c r="G32" s="75"/>
      <c r="H32" s="75"/>
      <c r="I32" s="75"/>
      <c r="J32" s="75"/>
      <c r="K32" s="75"/>
      <c r="L32" s="75">
        <v>1</v>
      </c>
      <c r="M32" s="54"/>
      <c r="N32" s="75">
        <v>1</v>
      </c>
      <c r="O32" s="75"/>
      <c r="P32" s="75"/>
      <c r="Q32" s="75"/>
      <c r="R32" s="75"/>
      <c r="S32" s="75"/>
      <c r="T32" s="75"/>
      <c r="U32" s="75"/>
      <c r="V32" s="75"/>
    </row>
    <row r="33" spans="1:22" x14ac:dyDescent="0.3">
      <c r="A33" s="80" t="s">
        <v>30</v>
      </c>
      <c r="B33" s="187">
        <f>B31+B32</f>
        <v>2</v>
      </c>
      <c r="C33" s="25">
        <f>C31+C32</f>
        <v>2</v>
      </c>
      <c r="D33" s="75"/>
      <c r="E33" s="75"/>
      <c r="F33" s="54"/>
      <c r="G33" s="75"/>
      <c r="H33" s="75"/>
      <c r="I33" s="75"/>
      <c r="J33" s="75"/>
      <c r="K33" s="75"/>
      <c r="L33" s="75"/>
      <c r="M33" s="54"/>
      <c r="N33" s="75"/>
      <c r="O33" s="75"/>
      <c r="P33" s="75"/>
      <c r="Q33" s="75"/>
      <c r="R33" s="75"/>
      <c r="S33" s="75"/>
      <c r="T33" s="75"/>
      <c r="U33" s="75"/>
      <c r="V33" s="75"/>
    </row>
    <row r="34" spans="1:22" x14ac:dyDescent="0.3">
      <c r="A34" s="80" t="s">
        <v>31</v>
      </c>
      <c r="B34" s="187">
        <f>SUM(D34:T34)</f>
        <v>0</v>
      </c>
      <c r="C34" s="25">
        <f>B34</f>
        <v>0</v>
      </c>
      <c r="D34" s="75"/>
      <c r="E34" s="75"/>
      <c r="F34" s="54"/>
      <c r="G34" s="75"/>
      <c r="H34" s="75"/>
      <c r="I34" s="75"/>
      <c r="J34" s="75"/>
      <c r="K34" s="75"/>
      <c r="L34" s="75"/>
      <c r="M34" s="54"/>
      <c r="N34" s="75"/>
      <c r="O34" s="75"/>
      <c r="P34" s="75"/>
      <c r="Q34" s="75"/>
      <c r="R34" s="75"/>
      <c r="S34" s="75"/>
      <c r="T34" s="75"/>
      <c r="U34" s="75"/>
      <c r="V34" s="75"/>
    </row>
    <row r="35" spans="1:22" ht="17" thickBot="1" x14ac:dyDescent="0.35">
      <c r="A35" s="82" t="s">
        <v>32</v>
      </c>
      <c r="B35" s="188">
        <f>SUM(D35:T35)</f>
        <v>0</v>
      </c>
      <c r="C35" s="26">
        <f>B35</f>
        <v>0</v>
      </c>
      <c r="D35" s="78"/>
      <c r="E35" s="78"/>
      <c r="F35" s="79"/>
      <c r="G35" s="78"/>
      <c r="H35" s="78"/>
      <c r="I35" s="78"/>
      <c r="J35" s="78"/>
      <c r="K35" s="78"/>
      <c r="L35" s="78"/>
      <c r="M35" s="79"/>
      <c r="N35" s="78"/>
      <c r="O35" s="78"/>
      <c r="P35" s="78"/>
      <c r="Q35" s="78"/>
      <c r="R35" s="78"/>
      <c r="S35" s="78"/>
      <c r="T35" s="78"/>
      <c r="U35" s="78"/>
      <c r="V35" s="78"/>
    </row>
    <row r="36" spans="1:22" ht="21.1" x14ac:dyDescent="0.35">
      <c r="A36" s="48" t="s">
        <v>183</v>
      </c>
      <c r="B36" s="187"/>
      <c r="C36" s="27"/>
      <c r="D36" s="75"/>
      <c r="E36" s="75"/>
      <c r="F36" s="54"/>
      <c r="G36" s="75"/>
      <c r="H36" s="75"/>
      <c r="I36" s="75"/>
      <c r="J36" s="75" t="s">
        <v>556</v>
      </c>
      <c r="K36" s="75" t="s">
        <v>551</v>
      </c>
      <c r="L36" s="75">
        <v>15</v>
      </c>
      <c r="M36" s="54"/>
      <c r="N36" s="75" t="s">
        <v>551</v>
      </c>
      <c r="O36" s="75">
        <v>15</v>
      </c>
      <c r="P36" s="75" t="s">
        <v>554</v>
      </c>
      <c r="Q36" s="75"/>
      <c r="R36" s="75"/>
      <c r="S36" s="75" t="s">
        <v>551</v>
      </c>
      <c r="T36" s="75">
        <v>15</v>
      </c>
      <c r="U36" s="75">
        <v>15</v>
      </c>
      <c r="V36" s="75">
        <v>15</v>
      </c>
    </row>
    <row r="37" spans="1:22" x14ac:dyDescent="0.3">
      <c r="A37" s="80" t="s">
        <v>28</v>
      </c>
      <c r="B37" s="187">
        <f>SUM(D37:T37)</f>
        <v>4</v>
      </c>
      <c r="C37" s="25">
        <f>B37+28</f>
        <v>32</v>
      </c>
      <c r="D37" s="75"/>
      <c r="E37" s="75"/>
      <c r="F37" s="54"/>
      <c r="G37" s="75"/>
      <c r="H37" s="75"/>
      <c r="I37" s="75"/>
      <c r="J37" s="75"/>
      <c r="K37" s="75"/>
      <c r="L37" s="75">
        <v>1</v>
      </c>
      <c r="M37" s="54"/>
      <c r="N37" s="75"/>
      <c r="O37" s="75">
        <v>1</v>
      </c>
      <c r="P37" s="75">
        <v>1</v>
      </c>
      <c r="Q37" s="75"/>
      <c r="R37" s="75"/>
      <c r="S37" s="75"/>
      <c r="T37" s="75">
        <v>1</v>
      </c>
      <c r="U37" s="75">
        <v>1</v>
      </c>
      <c r="V37" s="75">
        <v>1</v>
      </c>
    </row>
    <row r="38" spans="1:22" x14ac:dyDescent="0.3">
      <c r="A38" s="80" t="s">
        <v>29</v>
      </c>
      <c r="B38" s="187">
        <f>SUM(D38:T38)</f>
        <v>4</v>
      </c>
      <c r="C38" s="25">
        <f>B38+2</f>
        <v>6</v>
      </c>
      <c r="D38" s="75"/>
      <c r="E38" s="75"/>
      <c r="F38" s="54"/>
      <c r="G38" s="75"/>
      <c r="H38" s="75"/>
      <c r="I38" s="75"/>
      <c r="J38" s="75">
        <v>1</v>
      </c>
      <c r="K38" s="75">
        <v>1</v>
      </c>
      <c r="L38" s="75"/>
      <c r="M38" s="54"/>
      <c r="N38" s="75">
        <v>1</v>
      </c>
      <c r="O38" s="75"/>
      <c r="P38" s="75"/>
      <c r="Q38" s="75"/>
      <c r="R38" s="75"/>
      <c r="S38" s="75">
        <v>1</v>
      </c>
      <c r="T38" s="75"/>
      <c r="U38" s="75"/>
      <c r="V38" s="75"/>
    </row>
    <row r="39" spans="1:22" x14ac:dyDescent="0.3">
      <c r="A39" s="80" t="s">
        <v>30</v>
      </c>
      <c r="B39" s="187">
        <f>B37+B38</f>
        <v>8</v>
      </c>
      <c r="C39" s="25">
        <f>C37+C38</f>
        <v>38</v>
      </c>
      <c r="D39" s="75"/>
      <c r="E39" s="75"/>
      <c r="F39" s="54"/>
      <c r="G39" s="75"/>
      <c r="H39" s="75"/>
      <c r="I39" s="75"/>
      <c r="J39" s="75"/>
      <c r="K39" s="75"/>
      <c r="L39" s="75"/>
      <c r="M39" s="54"/>
      <c r="N39" s="75"/>
      <c r="O39" s="75"/>
      <c r="P39" s="75"/>
      <c r="Q39" s="75"/>
      <c r="R39" s="75"/>
      <c r="S39" s="75"/>
      <c r="T39" s="75"/>
      <c r="U39" s="75"/>
      <c r="V39" s="75"/>
    </row>
    <row r="40" spans="1:22" x14ac:dyDescent="0.3">
      <c r="A40" s="80" t="s">
        <v>31</v>
      </c>
      <c r="B40" s="187">
        <f>SUM(D40:T40)</f>
        <v>1</v>
      </c>
      <c r="C40" s="25">
        <f>B40+12</f>
        <v>13</v>
      </c>
      <c r="D40" s="75"/>
      <c r="E40" s="75"/>
      <c r="F40" s="54"/>
      <c r="G40" s="75"/>
      <c r="H40" s="75"/>
      <c r="I40" s="75"/>
      <c r="J40" s="75"/>
      <c r="K40" s="75"/>
      <c r="L40" s="75">
        <v>1</v>
      </c>
      <c r="M40" s="54"/>
      <c r="N40" s="75"/>
      <c r="O40" s="75"/>
      <c r="P40" s="75"/>
      <c r="Q40" s="75"/>
      <c r="R40" s="75"/>
      <c r="S40" s="75"/>
      <c r="T40" s="75"/>
      <c r="U40" s="75">
        <v>1</v>
      </c>
      <c r="V40" s="75">
        <v>1</v>
      </c>
    </row>
    <row r="41" spans="1:22" x14ac:dyDescent="0.3">
      <c r="A41" s="80" t="s">
        <v>40</v>
      </c>
      <c r="B41" s="187"/>
      <c r="C41" s="25"/>
      <c r="D41" s="75"/>
      <c r="E41" s="75"/>
      <c r="F41" s="54"/>
      <c r="G41" s="75"/>
      <c r="H41" s="75"/>
      <c r="I41" s="75"/>
      <c r="J41" s="75">
        <v>1</v>
      </c>
      <c r="K41" s="75">
        <v>2</v>
      </c>
      <c r="L41" s="75"/>
      <c r="M41" s="54"/>
      <c r="N41" s="75">
        <v>1</v>
      </c>
      <c r="O41" s="75">
        <v>3</v>
      </c>
      <c r="P41" s="75"/>
      <c r="Q41" s="75"/>
      <c r="R41" s="75"/>
      <c r="S41" s="75"/>
      <c r="T41" s="75">
        <v>1</v>
      </c>
      <c r="U41" s="75">
        <v>1</v>
      </c>
      <c r="V41" s="75">
        <v>1</v>
      </c>
    </row>
    <row r="42" spans="1:22" x14ac:dyDescent="0.3">
      <c r="A42" s="80" t="s">
        <v>85</v>
      </c>
      <c r="B42" s="187"/>
      <c r="C42" s="25"/>
      <c r="D42" s="75"/>
      <c r="E42" s="75"/>
      <c r="F42" s="54"/>
      <c r="G42" s="75"/>
      <c r="H42" s="75"/>
      <c r="I42" s="75"/>
      <c r="J42" s="75">
        <v>1</v>
      </c>
      <c r="K42" s="75">
        <v>3</v>
      </c>
      <c r="L42" s="75"/>
      <c r="M42" s="54"/>
      <c r="N42" s="75">
        <v>1</v>
      </c>
      <c r="O42" s="75">
        <v>4</v>
      </c>
      <c r="P42" s="75"/>
      <c r="Q42" s="75"/>
      <c r="R42" s="75"/>
      <c r="S42" s="75"/>
      <c r="T42" s="75">
        <v>4</v>
      </c>
      <c r="U42" s="75">
        <v>1</v>
      </c>
      <c r="V42" s="75">
        <v>1</v>
      </c>
    </row>
    <row r="43" spans="1:22" ht="17" thickBot="1" x14ac:dyDescent="0.35">
      <c r="A43" s="82" t="s">
        <v>32</v>
      </c>
      <c r="B43" s="188">
        <f>SUM(D43:T43)</f>
        <v>21</v>
      </c>
      <c r="C43" s="26">
        <f>B43+86</f>
        <v>107</v>
      </c>
      <c r="D43" s="78"/>
      <c r="E43" s="78"/>
      <c r="F43" s="79"/>
      <c r="G43" s="78"/>
      <c r="H43" s="78"/>
      <c r="I43" s="78"/>
      <c r="J43" s="78">
        <v>2</v>
      </c>
      <c r="K43" s="78">
        <v>4</v>
      </c>
      <c r="L43" s="78">
        <v>5</v>
      </c>
      <c r="M43" s="79"/>
      <c r="N43" s="78">
        <v>2</v>
      </c>
      <c r="O43" s="78">
        <v>6</v>
      </c>
      <c r="P43" s="78"/>
      <c r="Q43" s="78"/>
      <c r="R43" s="78"/>
      <c r="S43" s="78"/>
      <c r="T43" s="78">
        <v>2</v>
      </c>
      <c r="U43" s="78">
        <v>7</v>
      </c>
      <c r="V43" s="78">
        <v>7</v>
      </c>
    </row>
    <row r="44" spans="1:22" ht="21.1" x14ac:dyDescent="0.35">
      <c r="A44" s="48" t="s">
        <v>274</v>
      </c>
      <c r="B44" s="187" t="s">
        <v>537</v>
      </c>
      <c r="C44" s="27"/>
      <c r="D44" s="75"/>
      <c r="E44" s="75" t="s">
        <v>638</v>
      </c>
      <c r="F44" s="54"/>
      <c r="G44" s="75"/>
      <c r="H44" s="75"/>
      <c r="I44" s="75" t="s">
        <v>551</v>
      </c>
      <c r="J44" s="75" t="s">
        <v>628</v>
      </c>
      <c r="K44" s="75"/>
      <c r="L44" s="75"/>
      <c r="M44" s="54"/>
      <c r="N44" s="75"/>
      <c r="O44" s="75"/>
      <c r="P44" s="75"/>
      <c r="Q44" s="75"/>
      <c r="R44" s="75"/>
      <c r="S44" s="75"/>
      <c r="T44" s="75"/>
      <c r="U44" s="75"/>
      <c r="V44" s="75"/>
    </row>
    <row r="45" spans="1:22" x14ac:dyDescent="0.3">
      <c r="A45" s="80" t="s">
        <v>28</v>
      </c>
      <c r="B45" s="187">
        <f>SUM(D45:T45)+22</f>
        <v>24</v>
      </c>
      <c r="C45" s="25">
        <f>B45</f>
        <v>24</v>
      </c>
      <c r="D45" s="75"/>
      <c r="E45" s="75">
        <v>1</v>
      </c>
      <c r="F45" s="74"/>
      <c r="G45" s="41"/>
      <c r="H45" s="75"/>
      <c r="I45" s="75"/>
      <c r="J45" s="75">
        <v>1</v>
      </c>
      <c r="K45" s="75"/>
      <c r="L45" s="75"/>
      <c r="M45" s="54"/>
      <c r="N45" s="75"/>
      <c r="O45" s="75"/>
      <c r="P45" s="75"/>
      <c r="Q45" s="75"/>
      <c r="R45" s="75"/>
      <c r="S45" s="75"/>
      <c r="T45" s="75"/>
      <c r="U45" s="75"/>
      <c r="V45" s="75"/>
    </row>
    <row r="46" spans="1:22" x14ac:dyDescent="0.3">
      <c r="A46" s="80" t="s">
        <v>29</v>
      </c>
      <c r="B46" s="187">
        <f>SUM(D46:T46)+2</f>
        <v>3</v>
      </c>
      <c r="C46" s="25">
        <f>B46</f>
        <v>3</v>
      </c>
      <c r="D46" s="75"/>
      <c r="E46" s="75"/>
      <c r="F46" s="54"/>
      <c r="G46" s="75"/>
      <c r="H46" s="75"/>
      <c r="I46" s="75">
        <v>1</v>
      </c>
      <c r="J46" s="75"/>
      <c r="K46" s="75"/>
      <c r="L46" s="75"/>
      <c r="M46" s="54"/>
      <c r="N46" s="75"/>
      <c r="O46" s="75"/>
      <c r="P46" s="75"/>
      <c r="Q46" s="75"/>
      <c r="R46" s="75"/>
      <c r="S46" s="75"/>
      <c r="T46" s="75"/>
      <c r="U46" s="75"/>
      <c r="V46" s="75"/>
    </row>
    <row r="47" spans="1:22" x14ac:dyDescent="0.3">
      <c r="A47" s="80" t="s">
        <v>30</v>
      </c>
      <c r="B47" s="187">
        <f>B45+B46</f>
        <v>27</v>
      </c>
      <c r="C47" s="25">
        <f>C45+C46</f>
        <v>27</v>
      </c>
      <c r="D47" s="75"/>
      <c r="E47" s="75"/>
      <c r="F47" s="54"/>
      <c r="G47" s="75"/>
      <c r="H47" s="75"/>
      <c r="I47" s="75"/>
      <c r="J47" s="75"/>
      <c r="K47" s="75"/>
      <c r="L47" s="75"/>
      <c r="M47" s="54"/>
      <c r="N47" s="75"/>
      <c r="O47" s="75"/>
      <c r="P47" s="75"/>
      <c r="Q47" s="75"/>
      <c r="R47" s="75"/>
      <c r="S47" s="75"/>
      <c r="T47" s="75"/>
      <c r="U47" s="75"/>
      <c r="V47" s="75"/>
    </row>
    <row r="48" spans="1:22" x14ac:dyDescent="0.3">
      <c r="A48" s="80" t="s">
        <v>31</v>
      </c>
      <c r="B48" s="187">
        <f>SUM(D48:T48)+8</f>
        <v>10</v>
      </c>
      <c r="C48" s="25">
        <f>B48</f>
        <v>10</v>
      </c>
      <c r="D48" s="75"/>
      <c r="E48" s="75">
        <v>1</v>
      </c>
      <c r="F48" s="54"/>
      <c r="G48" s="75"/>
      <c r="H48" s="75"/>
      <c r="I48" s="75">
        <v>1</v>
      </c>
      <c r="J48" s="75"/>
      <c r="K48" s="75"/>
      <c r="L48" s="75"/>
      <c r="M48" s="54"/>
      <c r="N48" s="75"/>
      <c r="O48" s="75"/>
      <c r="P48" s="75"/>
      <c r="Q48" s="75"/>
      <c r="R48" s="75"/>
      <c r="S48" s="75"/>
      <c r="T48" s="75"/>
      <c r="U48" s="75"/>
      <c r="V48" s="75"/>
    </row>
    <row r="49" spans="1:22" ht="17" thickBot="1" x14ac:dyDescent="0.35">
      <c r="A49" s="82" t="s">
        <v>32</v>
      </c>
      <c r="B49" s="188">
        <f>SUM(D49:T49)+40</f>
        <v>52</v>
      </c>
      <c r="C49" s="26">
        <f>B49</f>
        <v>52</v>
      </c>
      <c r="D49" s="78"/>
      <c r="E49" s="78">
        <v>5</v>
      </c>
      <c r="F49" s="79"/>
      <c r="G49" s="78"/>
      <c r="H49" s="78"/>
      <c r="I49" s="78">
        <v>7</v>
      </c>
      <c r="J49" s="78"/>
      <c r="K49" s="78"/>
      <c r="L49" s="78"/>
      <c r="M49" s="79"/>
      <c r="N49" s="78"/>
      <c r="O49" s="78"/>
      <c r="P49" s="78"/>
      <c r="Q49" s="78"/>
      <c r="R49" s="78"/>
      <c r="S49" s="78"/>
      <c r="T49" s="78"/>
      <c r="U49" s="78"/>
      <c r="V49" s="78"/>
    </row>
    <row r="50" spans="1:22" ht="21.1" x14ac:dyDescent="0.35">
      <c r="A50" s="66" t="s">
        <v>270</v>
      </c>
      <c r="B50" s="187" t="s">
        <v>537</v>
      </c>
      <c r="C50" s="27"/>
      <c r="D50" s="75"/>
      <c r="E50" s="75">
        <v>15</v>
      </c>
      <c r="F50" s="54"/>
      <c r="G50" s="75">
        <v>15</v>
      </c>
      <c r="H50" s="75">
        <v>15</v>
      </c>
      <c r="I50" s="75" t="s">
        <v>554</v>
      </c>
      <c r="J50" s="75">
        <v>15</v>
      </c>
      <c r="K50" s="75">
        <v>15</v>
      </c>
      <c r="L50" s="75" t="s">
        <v>628</v>
      </c>
      <c r="M50" s="54"/>
      <c r="N50" s="75">
        <v>14</v>
      </c>
      <c r="O50" s="83">
        <v>14</v>
      </c>
      <c r="P50" s="83">
        <v>14</v>
      </c>
      <c r="Q50" s="83">
        <v>11</v>
      </c>
      <c r="R50" s="83">
        <v>11</v>
      </c>
      <c r="S50" s="83">
        <v>11</v>
      </c>
      <c r="T50" s="83"/>
      <c r="U50" s="83"/>
      <c r="V50" s="83" t="s">
        <v>638</v>
      </c>
    </row>
    <row r="51" spans="1:22" x14ac:dyDescent="0.3">
      <c r="A51" s="72" t="s">
        <v>28</v>
      </c>
      <c r="B51" s="187">
        <f>SUM(D51:T51)+24</f>
        <v>37</v>
      </c>
      <c r="C51" s="25">
        <f>B51</f>
        <v>37</v>
      </c>
      <c r="D51" s="75"/>
      <c r="E51" s="75">
        <v>1</v>
      </c>
      <c r="F51" s="54"/>
      <c r="G51" s="75">
        <v>1</v>
      </c>
      <c r="H51" s="75">
        <v>1</v>
      </c>
      <c r="I51" s="75">
        <v>1</v>
      </c>
      <c r="J51" s="75">
        <v>1</v>
      </c>
      <c r="K51" s="75">
        <v>1</v>
      </c>
      <c r="L51" s="75">
        <v>1</v>
      </c>
      <c r="M51" s="54"/>
      <c r="N51" s="75">
        <v>1</v>
      </c>
      <c r="O51" s="75">
        <v>1</v>
      </c>
      <c r="P51" s="75">
        <v>1</v>
      </c>
      <c r="Q51" s="75">
        <v>1</v>
      </c>
      <c r="R51" s="75">
        <v>1</v>
      </c>
      <c r="S51" s="75">
        <v>1</v>
      </c>
      <c r="T51" s="75"/>
      <c r="U51" s="75"/>
      <c r="V51" s="75">
        <v>1</v>
      </c>
    </row>
    <row r="52" spans="1:22" x14ac:dyDescent="0.3">
      <c r="A52" s="72" t="s">
        <v>29</v>
      </c>
      <c r="B52" s="187">
        <f>SUM(D52:T52)+1</f>
        <v>1</v>
      </c>
      <c r="C52" s="25">
        <f>B52</f>
        <v>1</v>
      </c>
      <c r="D52" s="75"/>
      <c r="E52" s="75"/>
      <c r="F52" s="54"/>
      <c r="G52" s="75"/>
      <c r="H52" s="75"/>
      <c r="I52" s="75"/>
      <c r="J52" s="75"/>
      <c r="K52" s="75"/>
      <c r="L52" s="75"/>
      <c r="M52" s="54"/>
      <c r="N52" s="75"/>
      <c r="O52" s="75"/>
      <c r="P52" s="75"/>
      <c r="Q52" s="75"/>
      <c r="R52" s="75"/>
      <c r="S52" s="75"/>
      <c r="T52" s="75"/>
      <c r="U52" s="75"/>
      <c r="V52" s="75"/>
    </row>
    <row r="53" spans="1:22" x14ac:dyDescent="0.3">
      <c r="A53" s="72" t="s">
        <v>30</v>
      </c>
      <c r="B53" s="187">
        <f>B51+B52</f>
        <v>38</v>
      </c>
      <c r="C53" s="25">
        <f>C51+C52</f>
        <v>38</v>
      </c>
      <c r="D53" s="75"/>
      <c r="E53" s="75"/>
      <c r="F53" s="54"/>
      <c r="G53" s="75"/>
      <c r="H53" s="75"/>
      <c r="I53" s="75"/>
      <c r="J53" s="75"/>
      <c r="K53" s="75"/>
      <c r="L53" s="75"/>
      <c r="M53" s="54"/>
      <c r="N53" s="75"/>
      <c r="O53" s="75"/>
      <c r="P53" s="75"/>
      <c r="Q53" s="75"/>
      <c r="R53" s="75"/>
      <c r="S53" s="75"/>
      <c r="T53" s="75"/>
      <c r="U53" s="75"/>
      <c r="V53" s="75"/>
    </row>
    <row r="54" spans="1:22" x14ac:dyDescent="0.3">
      <c r="A54" s="72" t="s">
        <v>31</v>
      </c>
      <c r="B54" s="187">
        <f>SUM(D54:T54)+5</f>
        <v>11</v>
      </c>
      <c r="C54" s="25">
        <f>B54</f>
        <v>11</v>
      </c>
      <c r="D54" s="75"/>
      <c r="E54" s="75">
        <v>2</v>
      </c>
      <c r="F54" s="54"/>
      <c r="G54" s="75"/>
      <c r="H54" s="75">
        <v>1</v>
      </c>
      <c r="I54" s="75"/>
      <c r="J54" s="75"/>
      <c r="K54" s="75">
        <v>1</v>
      </c>
      <c r="L54" s="75"/>
      <c r="M54" s="54"/>
      <c r="N54" s="75">
        <v>1</v>
      </c>
      <c r="O54" s="75"/>
      <c r="P54" s="75"/>
      <c r="Q54" s="75"/>
      <c r="R54" s="75"/>
      <c r="S54" s="75">
        <v>1</v>
      </c>
      <c r="T54" s="75"/>
      <c r="U54" s="75"/>
      <c r="V54" s="75"/>
    </row>
    <row r="55" spans="1:22" x14ac:dyDescent="0.3">
      <c r="A55" s="80" t="s">
        <v>40</v>
      </c>
      <c r="B55" s="187"/>
      <c r="C55" s="25"/>
      <c r="D55" s="75"/>
      <c r="E55" s="75"/>
      <c r="F55" s="54"/>
      <c r="G55" s="75">
        <v>1</v>
      </c>
      <c r="H55" s="75"/>
      <c r="I55" s="75"/>
      <c r="J55" s="75">
        <v>0</v>
      </c>
      <c r="K55" s="75"/>
      <c r="L55" s="75"/>
      <c r="M55" s="54"/>
      <c r="N55" s="75"/>
      <c r="O55" s="75"/>
      <c r="P55" s="75"/>
      <c r="Q55" s="75"/>
      <c r="R55" s="75"/>
      <c r="S55" s="75"/>
      <c r="T55" s="75"/>
      <c r="U55" s="75"/>
      <c r="V55" s="75"/>
    </row>
    <row r="56" spans="1:22" x14ac:dyDescent="0.3">
      <c r="A56" s="80" t="s">
        <v>85</v>
      </c>
      <c r="B56" s="187"/>
      <c r="C56" s="25"/>
      <c r="D56" s="75"/>
      <c r="E56" s="75"/>
      <c r="F56" s="54"/>
      <c r="G56" s="75">
        <v>1</v>
      </c>
      <c r="H56" s="75"/>
      <c r="I56" s="75"/>
      <c r="J56" s="75">
        <v>1</v>
      </c>
      <c r="K56" s="75"/>
      <c r="L56" s="75"/>
      <c r="M56" s="54"/>
      <c r="N56" s="75"/>
      <c r="O56" s="75"/>
      <c r="P56" s="75"/>
      <c r="Q56" s="75"/>
      <c r="R56" s="75"/>
      <c r="S56" s="75"/>
      <c r="T56" s="75"/>
      <c r="U56" s="75"/>
      <c r="V56" s="75"/>
    </row>
    <row r="57" spans="1:22" ht="17" thickBot="1" x14ac:dyDescent="0.35">
      <c r="A57" s="76" t="s">
        <v>32</v>
      </c>
      <c r="B57" s="188">
        <f>SUM(D57:T57)+33</f>
        <v>65</v>
      </c>
      <c r="C57" s="26">
        <f>B57</f>
        <v>65</v>
      </c>
      <c r="D57" s="78"/>
      <c r="E57" s="78">
        <v>10</v>
      </c>
      <c r="F57" s="79"/>
      <c r="G57" s="78">
        <v>2</v>
      </c>
      <c r="H57" s="78">
        <v>5</v>
      </c>
      <c r="I57" s="78"/>
      <c r="J57" s="78"/>
      <c r="K57" s="78">
        <v>5</v>
      </c>
      <c r="L57" s="78"/>
      <c r="M57" s="79"/>
      <c r="N57" s="78">
        <v>5</v>
      </c>
      <c r="O57" s="78"/>
      <c r="P57" s="78"/>
      <c r="Q57" s="78"/>
      <c r="R57" s="78"/>
      <c r="S57" s="78">
        <v>5</v>
      </c>
      <c r="T57" s="78"/>
      <c r="U57" s="78"/>
      <c r="V57" s="78"/>
    </row>
    <row r="58" spans="1:22" ht="21.1" x14ac:dyDescent="0.35">
      <c r="A58" s="48" t="s">
        <v>478</v>
      </c>
      <c r="B58" s="187"/>
      <c r="C58" s="27"/>
      <c r="D58" s="75" t="s">
        <v>601</v>
      </c>
      <c r="E58" s="75">
        <v>13</v>
      </c>
      <c r="F58" s="54"/>
      <c r="G58" s="75">
        <v>13</v>
      </c>
      <c r="H58" s="75" t="s">
        <v>550</v>
      </c>
      <c r="I58" s="75"/>
      <c r="J58" s="75"/>
      <c r="K58" s="75"/>
      <c r="L58" s="75"/>
      <c r="M58" s="54"/>
      <c r="N58" s="75">
        <v>12</v>
      </c>
      <c r="O58" s="75" t="s">
        <v>550</v>
      </c>
      <c r="P58" s="75" t="s">
        <v>700</v>
      </c>
      <c r="Q58" s="75"/>
      <c r="R58" s="75" t="s">
        <v>550</v>
      </c>
      <c r="S58" s="75">
        <v>13</v>
      </c>
      <c r="T58" s="75" t="s">
        <v>550</v>
      </c>
      <c r="U58" s="75">
        <v>13</v>
      </c>
      <c r="V58" s="75">
        <v>13</v>
      </c>
    </row>
    <row r="59" spans="1:22" x14ac:dyDescent="0.3">
      <c r="A59" s="80" t="s">
        <v>28</v>
      </c>
      <c r="B59" s="187">
        <f>SUM(D59:T59)</f>
        <v>10</v>
      </c>
      <c r="C59" s="25">
        <f>B59</f>
        <v>10</v>
      </c>
      <c r="D59" s="75">
        <v>1</v>
      </c>
      <c r="E59" s="75">
        <v>1</v>
      </c>
      <c r="F59" s="54"/>
      <c r="G59" s="75">
        <v>1</v>
      </c>
      <c r="H59" s="75">
        <v>1</v>
      </c>
      <c r="I59" s="75"/>
      <c r="J59" s="75"/>
      <c r="K59" s="75"/>
      <c r="L59" s="75"/>
      <c r="M59" s="54"/>
      <c r="N59" s="75">
        <v>1</v>
      </c>
      <c r="O59" s="75">
        <v>1</v>
      </c>
      <c r="P59" s="75">
        <v>1</v>
      </c>
      <c r="Q59" s="75"/>
      <c r="R59" s="75">
        <v>1</v>
      </c>
      <c r="S59" s="75">
        <v>1</v>
      </c>
      <c r="T59" s="75">
        <v>1</v>
      </c>
      <c r="U59" s="75">
        <v>1</v>
      </c>
      <c r="V59" s="75">
        <v>1</v>
      </c>
    </row>
    <row r="60" spans="1:22" x14ac:dyDescent="0.3">
      <c r="A60" s="80" t="s">
        <v>29</v>
      </c>
      <c r="B60" s="187">
        <f>SUM(D60:T60)</f>
        <v>0</v>
      </c>
      <c r="C60" s="25">
        <f>B60</f>
        <v>0</v>
      </c>
      <c r="D60" s="75"/>
      <c r="E60" s="75"/>
      <c r="F60" s="54"/>
      <c r="G60" s="75"/>
      <c r="H60" s="75"/>
      <c r="I60" s="75"/>
      <c r="J60" s="75"/>
      <c r="K60" s="75"/>
      <c r="L60" s="75"/>
      <c r="M60" s="54"/>
      <c r="N60" s="75"/>
      <c r="O60" s="75"/>
      <c r="P60" s="75"/>
      <c r="Q60" s="75"/>
      <c r="R60" s="75"/>
      <c r="S60" s="75"/>
      <c r="T60" s="75"/>
      <c r="U60" s="75"/>
      <c r="V60" s="75"/>
    </row>
    <row r="61" spans="1:22" x14ac:dyDescent="0.3">
      <c r="A61" s="80" t="s">
        <v>30</v>
      </c>
      <c r="B61" s="187">
        <f>B59+B60</f>
        <v>10</v>
      </c>
      <c r="C61" s="25">
        <f>C59+C60</f>
        <v>10</v>
      </c>
      <c r="D61" s="75"/>
      <c r="E61" s="75"/>
      <c r="F61" s="54"/>
      <c r="G61" s="75"/>
      <c r="H61" s="75"/>
      <c r="I61" s="75"/>
      <c r="J61" s="75"/>
      <c r="K61" s="75"/>
      <c r="L61" s="75"/>
      <c r="M61" s="54"/>
      <c r="N61" s="75"/>
      <c r="O61" s="75"/>
      <c r="P61" s="75"/>
      <c r="Q61" s="75"/>
      <c r="R61" s="75"/>
      <c r="S61" s="75"/>
      <c r="T61" s="75"/>
      <c r="U61" s="75"/>
      <c r="V61" s="75"/>
    </row>
    <row r="62" spans="1:22" x14ac:dyDescent="0.3">
      <c r="A62" s="80" t="s">
        <v>31</v>
      </c>
      <c r="B62" s="187">
        <f>SUM(D62:T62)</f>
        <v>2</v>
      </c>
      <c r="C62" s="25">
        <f>B62</f>
        <v>2</v>
      </c>
      <c r="D62" s="75"/>
      <c r="E62" s="75">
        <v>1</v>
      </c>
      <c r="F62" s="54"/>
      <c r="G62" s="75"/>
      <c r="H62" s="75"/>
      <c r="I62" s="75"/>
      <c r="J62" s="75"/>
      <c r="K62" s="75"/>
      <c r="L62" s="75"/>
      <c r="M62" s="54"/>
      <c r="N62" s="75">
        <v>1</v>
      </c>
      <c r="O62" s="75"/>
      <c r="P62" s="75"/>
      <c r="Q62" s="75"/>
      <c r="R62" s="75"/>
      <c r="S62" s="75"/>
      <c r="T62" s="75"/>
      <c r="U62" s="75">
        <v>1</v>
      </c>
      <c r="V62" s="75"/>
    </row>
    <row r="63" spans="1:22" ht="17" thickBot="1" x14ac:dyDescent="0.35">
      <c r="A63" s="82" t="s">
        <v>32</v>
      </c>
      <c r="B63" s="188">
        <f>SUM(D63:T63)</f>
        <v>10</v>
      </c>
      <c r="C63" s="26">
        <f>B63</f>
        <v>10</v>
      </c>
      <c r="D63" s="78"/>
      <c r="E63" s="78">
        <v>5</v>
      </c>
      <c r="F63" s="79"/>
      <c r="G63" s="78"/>
      <c r="H63" s="78"/>
      <c r="I63" s="78"/>
      <c r="J63" s="78"/>
      <c r="K63" s="78"/>
      <c r="L63" s="78"/>
      <c r="M63" s="79"/>
      <c r="N63" s="78">
        <v>5</v>
      </c>
      <c r="O63" s="78"/>
      <c r="P63" s="78"/>
      <c r="Q63" s="78"/>
      <c r="R63" s="78"/>
      <c r="S63" s="78"/>
      <c r="T63" s="78"/>
      <c r="U63" s="78">
        <v>5</v>
      </c>
      <c r="V63" s="78"/>
    </row>
    <row r="64" spans="1:22" ht="21.1" x14ac:dyDescent="0.35">
      <c r="A64" s="48" t="s">
        <v>479</v>
      </c>
      <c r="B64" s="187"/>
      <c r="C64" s="27"/>
      <c r="D64" s="75" t="s">
        <v>553</v>
      </c>
      <c r="E64" s="75"/>
      <c r="F64" s="54"/>
      <c r="G64" s="75"/>
      <c r="H64" s="75"/>
      <c r="I64" s="75">
        <v>13</v>
      </c>
      <c r="J64" s="75">
        <v>13</v>
      </c>
      <c r="K64" s="75">
        <v>13</v>
      </c>
      <c r="L64" s="75">
        <v>13</v>
      </c>
      <c r="M64" s="54"/>
      <c r="N64" s="75">
        <v>13</v>
      </c>
      <c r="O64" s="75"/>
      <c r="P64" s="75"/>
      <c r="Q64" s="75">
        <v>13</v>
      </c>
      <c r="R64" s="75"/>
      <c r="S64" s="75"/>
      <c r="T64" s="75"/>
      <c r="U64" s="75" t="s">
        <v>551</v>
      </c>
      <c r="V64" s="75"/>
    </row>
    <row r="65" spans="1:22" x14ac:dyDescent="0.3">
      <c r="A65" s="80" t="s">
        <v>28</v>
      </c>
      <c r="B65" s="187">
        <f>SUM(D65:T65)</f>
        <v>7</v>
      </c>
      <c r="C65" s="25">
        <f>B65</f>
        <v>7</v>
      </c>
      <c r="D65" s="75">
        <v>1</v>
      </c>
      <c r="E65" s="75"/>
      <c r="F65" s="54"/>
      <c r="G65" s="75"/>
      <c r="H65" s="75"/>
      <c r="I65" s="75">
        <v>1</v>
      </c>
      <c r="J65" s="75">
        <v>1</v>
      </c>
      <c r="K65" s="75">
        <v>1</v>
      </c>
      <c r="L65" s="75">
        <v>1</v>
      </c>
      <c r="M65" s="54"/>
      <c r="N65" s="75">
        <v>1</v>
      </c>
      <c r="O65" s="75"/>
      <c r="P65" s="75"/>
      <c r="Q65" s="75">
        <v>1</v>
      </c>
      <c r="R65" s="75"/>
      <c r="S65" s="75"/>
      <c r="T65" s="75"/>
      <c r="U65" s="75"/>
      <c r="V65" s="75"/>
    </row>
    <row r="66" spans="1:22" x14ac:dyDescent="0.3">
      <c r="A66" s="80" t="s">
        <v>29</v>
      </c>
      <c r="B66" s="187">
        <f>SUM(D66:T66)</f>
        <v>0</v>
      </c>
      <c r="C66" s="25">
        <f>B66</f>
        <v>0</v>
      </c>
      <c r="D66" s="75"/>
      <c r="E66" s="75"/>
      <c r="F66" s="54"/>
      <c r="G66" s="75"/>
      <c r="H66" s="75"/>
      <c r="I66" s="75"/>
      <c r="J66" s="75"/>
      <c r="K66" s="75"/>
      <c r="L66" s="75"/>
      <c r="M66" s="54"/>
      <c r="N66" s="75"/>
      <c r="O66" s="75"/>
      <c r="P66" s="75"/>
      <c r="Q66" s="75"/>
      <c r="R66" s="75"/>
      <c r="S66" s="75"/>
      <c r="T66" s="75"/>
      <c r="U66" s="75">
        <v>1</v>
      </c>
      <c r="V66" s="75"/>
    </row>
    <row r="67" spans="1:22" x14ac:dyDescent="0.3">
      <c r="A67" s="80" t="s">
        <v>30</v>
      </c>
      <c r="B67" s="187">
        <f>B65+B66</f>
        <v>7</v>
      </c>
      <c r="C67" s="25">
        <f>C65+C66</f>
        <v>7</v>
      </c>
      <c r="D67" s="75"/>
      <c r="E67" s="75"/>
      <c r="F67" s="54"/>
      <c r="G67" s="75"/>
      <c r="H67" s="75"/>
      <c r="I67" s="75"/>
      <c r="J67" s="75"/>
      <c r="K67" s="75"/>
      <c r="L67" s="75"/>
      <c r="M67" s="54"/>
      <c r="N67" s="75"/>
      <c r="O67" s="75"/>
      <c r="P67" s="75"/>
      <c r="Q67" s="75"/>
      <c r="R67" s="75"/>
      <c r="S67" s="75"/>
      <c r="T67" s="75"/>
      <c r="U67" s="75"/>
      <c r="V67" s="75"/>
    </row>
    <row r="68" spans="1:22" x14ac:dyDescent="0.3">
      <c r="A68" s="80" t="s">
        <v>31</v>
      </c>
      <c r="B68" s="187">
        <f>SUM(D68:T68)</f>
        <v>0</v>
      </c>
      <c r="C68" s="25">
        <f>B68</f>
        <v>0</v>
      </c>
      <c r="D68" s="75"/>
      <c r="E68" s="75"/>
      <c r="F68" s="54"/>
      <c r="G68" s="75"/>
      <c r="H68" s="75"/>
      <c r="I68" s="75"/>
      <c r="J68" s="75"/>
      <c r="K68" s="75"/>
      <c r="L68" s="75"/>
      <c r="M68" s="54"/>
      <c r="N68" s="75"/>
      <c r="O68" s="75"/>
      <c r="P68" s="75"/>
      <c r="Q68" s="75"/>
      <c r="R68" s="75"/>
      <c r="S68" s="75"/>
      <c r="T68" s="75"/>
      <c r="U68" s="75"/>
      <c r="V68" s="75"/>
    </row>
    <row r="69" spans="1:22" ht="17" thickBot="1" x14ac:dyDescent="0.35">
      <c r="A69" s="82" t="s">
        <v>32</v>
      </c>
      <c r="B69" s="188">
        <f>SUM(D69:T69)</f>
        <v>0</v>
      </c>
      <c r="C69" s="26">
        <f>B69</f>
        <v>0</v>
      </c>
      <c r="D69" s="78"/>
      <c r="E69" s="78"/>
      <c r="F69" s="79"/>
      <c r="G69" s="78"/>
      <c r="H69" s="78"/>
      <c r="I69" s="78"/>
      <c r="J69" s="78"/>
      <c r="K69" s="78"/>
      <c r="L69" s="78"/>
      <c r="M69" s="79"/>
      <c r="N69" s="78"/>
      <c r="O69" s="78"/>
      <c r="P69" s="78"/>
      <c r="Q69" s="78"/>
      <c r="R69" s="78"/>
      <c r="S69" s="78"/>
      <c r="T69" s="78"/>
      <c r="U69" s="78"/>
      <c r="V69" s="78"/>
    </row>
    <row r="70" spans="1:22" ht="21.1" x14ac:dyDescent="0.35">
      <c r="A70" s="48" t="s">
        <v>272</v>
      </c>
      <c r="B70" s="187" t="s">
        <v>537</v>
      </c>
      <c r="C70" s="27"/>
      <c r="D70" s="75"/>
      <c r="E70" s="75"/>
      <c r="F70" s="54"/>
      <c r="G70" s="75" t="s">
        <v>551</v>
      </c>
      <c r="H70" s="75"/>
      <c r="I70" s="75" t="s">
        <v>551</v>
      </c>
      <c r="J70" s="75"/>
      <c r="K70" s="75">
        <v>14</v>
      </c>
      <c r="L70" s="75" t="s">
        <v>551</v>
      </c>
      <c r="M70" s="54"/>
      <c r="N70" s="75" t="s">
        <v>638</v>
      </c>
      <c r="O70" s="75"/>
      <c r="P70" s="75"/>
      <c r="Q70" s="75"/>
      <c r="R70" s="75"/>
      <c r="S70" s="83"/>
      <c r="T70" s="83"/>
      <c r="U70" s="83"/>
      <c r="V70" s="83"/>
    </row>
    <row r="71" spans="1:22" x14ac:dyDescent="0.3">
      <c r="A71" s="80" t="s">
        <v>28</v>
      </c>
      <c r="B71" s="187">
        <f>SUM(D71:T71)+36</f>
        <v>38</v>
      </c>
      <c r="C71" s="25">
        <f>B71+29</f>
        <v>67</v>
      </c>
      <c r="D71" s="75"/>
      <c r="E71" s="75"/>
      <c r="F71" s="54"/>
      <c r="G71" s="75"/>
      <c r="H71" s="75"/>
      <c r="I71" s="75"/>
      <c r="J71" s="75"/>
      <c r="K71" s="75">
        <v>1</v>
      </c>
      <c r="L71" s="75"/>
      <c r="M71" s="54"/>
      <c r="N71" s="75">
        <v>1</v>
      </c>
      <c r="O71" s="75"/>
      <c r="P71" s="75"/>
      <c r="Q71" s="75"/>
      <c r="R71" s="75"/>
      <c r="S71" s="75"/>
      <c r="T71" s="75"/>
      <c r="U71" s="75"/>
      <c r="V71" s="75"/>
    </row>
    <row r="72" spans="1:22" x14ac:dyDescent="0.3">
      <c r="A72" s="80" t="s">
        <v>29</v>
      </c>
      <c r="B72" s="187">
        <f>SUM(D72:T72)+3</f>
        <v>6</v>
      </c>
      <c r="C72" s="25">
        <f>B72+2</f>
        <v>8</v>
      </c>
      <c r="D72" s="75"/>
      <c r="E72" s="75"/>
      <c r="F72" s="54"/>
      <c r="G72" s="75">
        <v>1</v>
      </c>
      <c r="H72" s="75"/>
      <c r="I72" s="75">
        <v>1</v>
      </c>
      <c r="J72" s="75"/>
      <c r="K72" s="75"/>
      <c r="L72" s="75">
        <v>1</v>
      </c>
      <c r="M72" s="54"/>
      <c r="N72" s="75"/>
      <c r="O72" s="75"/>
      <c r="P72" s="75"/>
      <c r="Q72" s="75"/>
      <c r="R72" s="75"/>
      <c r="S72" s="75"/>
      <c r="T72" s="75"/>
      <c r="U72" s="75"/>
      <c r="V72" s="75"/>
    </row>
    <row r="73" spans="1:22" x14ac:dyDescent="0.3">
      <c r="A73" s="80" t="s">
        <v>30</v>
      </c>
      <c r="B73" s="187">
        <f>B71+B72</f>
        <v>44</v>
      </c>
      <c r="C73" s="25">
        <f>C71+C72</f>
        <v>75</v>
      </c>
      <c r="D73" s="75"/>
      <c r="E73" s="75"/>
      <c r="F73" s="54"/>
      <c r="G73" s="75"/>
      <c r="H73" s="75"/>
      <c r="I73" s="75"/>
      <c r="J73" s="75"/>
      <c r="K73" s="75"/>
      <c r="L73" s="75"/>
      <c r="M73" s="54"/>
      <c r="N73" s="75"/>
      <c r="O73" s="75"/>
      <c r="P73" s="75"/>
      <c r="Q73" s="75"/>
      <c r="R73" s="75"/>
      <c r="S73" s="75"/>
      <c r="T73" s="75"/>
      <c r="U73" s="75"/>
      <c r="V73" s="75"/>
    </row>
    <row r="74" spans="1:22" x14ac:dyDescent="0.3">
      <c r="A74" s="80" t="s">
        <v>31</v>
      </c>
      <c r="B74" s="187">
        <f>SUM(D74:T74)+7</f>
        <v>8</v>
      </c>
      <c r="C74" s="25">
        <f>B74+6</f>
        <v>14</v>
      </c>
      <c r="D74" s="75"/>
      <c r="E74" s="75"/>
      <c r="F74" s="54"/>
      <c r="G74" s="75"/>
      <c r="H74" s="75"/>
      <c r="I74" s="75"/>
      <c r="J74" s="75"/>
      <c r="K74" s="75">
        <v>1</v>
      </c>
      <c r="L74" s="75"/>
      <c r="M74" s="54"/>
      <c r="N74" s="75"/>
      <c r="O74" s="75"/>
      <c r="P74" s="75"/>
      <c r="Q74" s="75"/>
      <c r="R74" s="75"/>
      <c r="S74" s="75"/>
      <c r="T74" s="75"/>
      <c r="U74" s="75"/>
      <c r="V74" s="75"/>
    </row>
    <row r="75" spans="1:22" ht="17" thickBot="1" x14ac:dyDescent="0.35">
      <c r="A75" s="82" t="s">
        <v>32</v>
      </c>
      <c r="B75" s="188">
        <f>SUM(D75:T75)+35</f>
        <v>40</v>
      </c>
      <c r="C75" s="26">
        <f>B75+30</f>
        <v>70</v>
      </c>
      <c r="D75" s="78"/>
      <c r="E75" s="78"/>
      <c r="F75" s="79"/>
      <c r="G75" s="78"/>
      <c r="H75" s="78"/>
      <c r="I75" s="78"/>
      <c r="J75" s="78"/>
      <c r="K75" s="78">
        <v>5</v>
      </c>
      <c r="L75" s="78"/>
      <c r="M75" s="79"/>
      <c r="N75" s="78"/>
      <c r="O75" s="78"/>
      <c r="P75" s="78"/>
      <c r="Q75" s="78"/>
      <c r="R75" s="78"/>
      <c r="S75" s="78"/>
      <c r="T75" s="78"/>
      <c r="U75" s="78"/>
      <c r="V75" s="78"/>
    </row>
    <row r="76" spans="1:22" ht="21.1" x14ac:dyDescent="0.35">
      <c r="A76" s="48" t="s">
        <v>610</v>
      </c>
      <c r="B76" s="187"/>
      <c r="C76" s="27"/>
      <c r="D76" s="75" t="s">
        <v>556</v>
      </c>
      <c r="E76" s="75">
        <v>12</v>
      </c>
      <c r="F76" s="54"/>
      <c r="G76" s="75">
        <v>12</v>
      </c>
      <c r="H76" s="75">
        <v>12</v>
      </c>
      <c r="I76" s="75" t="s">
        <v>549</v>
      </c>
      <c r="J76" s="75">
        <v>12</v>
      </c>
      <c r="K76" s="75">
        <v>12</v>
      </c>
      <c r="L76" s="75" t="s">
        <v>549</v>
      </c>
      <c r="M76" s="54"/>
      <c r="N76" s="75"/>
      <c r="O76" s="75">
        <v>12</v>
      </c>
      <c r="P76" s="75">
        <v>12</v>
      </c>
      <c r="Q76" s="75">
        <v>12</v>
      </c>
      <c r="R76" s="75">
        <v>12</v>
      </c>
      <c r="S76" s="75">
        <v>12</v>
      </c>
      <c r="T76" s="75">
        <v>12</v>
      </c>
      <c r="U76" s="75" t="s">
        <v>549</v>
      </c>
      <c r="V76" s="75">
        <v>12</v>
      </c>
    </row>
    <row r="77" spans="1:22" x14ac:dyDescent="0.3">
      <c r="A77" s="80" t="s">
        <v>28</v>
      </c>
      <c r="B77" s="187">
        <f>SUM(D77:T77)</f>
        <v>13</v>
      </c>
      <c r="C77" s="25">
        <f>B77+57</f>
        <v>70</v>
      </c>
      <c r="D77" s="75"/>
      <c r="E77" s="75">
        <v>1</v>
      </c>
      <c r="F77" s="54"/>
      <c r="G77" s="75">
        <v>1</v>
      </c>
      <c r="H77" s="75">
        <v>1</v>
      </c>
      <c r="I77" s="75">
        <v>1</v>
      </c>
      <c r="J77" s="75">
        <v>1</v>
      </c>
      <c r="K77" s="75">
        <v>1</v>
      </c>
      <c r="L77" s="75">
        <v>1</v>
      </c>
      <c r="M77" s="54"/>
      <c r="N77" s="75"/>
      <c r="O77" s="75">
        <v>1</v>
      </c>
      <c r="P77" s="75">
        <v>1</v>
      </c>
      <c r="Q77" s="75">
        <v>1</v>
      </c>
      <c r="R77" s="75">
        <v>1</v>
      </c>
      <c r="S77" s="75">
        <v>1</v>
      </c>
      <c r="T77" s="75">
        <v>1</v>
      </c>
      <c r="U77" s="75">
        <v>1</v>
      </c>
      <c r="V77" s="75">
        <v>1</v>
      </c>
    </row>
    <row r="78" spans="1:22" x14ac:dyDescent="0.3">
      <c r="A78" s="80" t="s">
        <v>29</v>
      </c>
      <c r="B78" s="187">
        <f>SUM(D78:T78)</f>
        <v>1</v>
      </c>
      <c r="C78" s="25">
        <f>B78</f>
        <v>1</v>
      </c>
      <c r="D78" s="75">
        <v>1</v>
      </c>
      <c r="E78" s="75"/>
      <c r="F78" s="54"/>
      <c r="G78" s="75"/>
      <c r="H78" s="75"/>
      <c r="I78" s="75"/>
      <c r="J78" s="75"/>
      <c r="K78" s="75"/>
      <c r="L78" s="75"/>
      <c r="M78" s="54"/>
      <c r="N78" s="75"/>
      <c r="O78" s="75"/>
      <c r="P78" s="75"/>
      <c r="Q78" s="75"/>
      <c r="R78" s="75"/>
      <c r="S78" s="75"/>
      <c r="T78" s="75"/>
      <c r="U78" s="75"/>
      <c r="V78" s="75"/>
    </row>
    <row r="79" spans="1:22" x14ac:dyDescent="0.3">
      <c r="A79" s="80" t="s">
        <v>30</v>
      </c>
      <c r="B79" s="187">
        <f>B77+B78</f>
        <v>14</v>
      </c>
      <c r="C79" s="25">
        <f>C77+C78</f>
        <v>71</v>
      </c>
      <c r="D79" s="75"/>
      <c r="E79" s="75"/>
      <c r="F79" s="54"/>
      <c r="G79" s="75"/>
      <c r="H79" s="75"/>
      <c r="I79" s="75"/>
      <c r="J79" s="75"/>
      <c r="K79" s="75"/>
      <c r="L79" s="75"/>
      <c r="M79" s="54"/>
      <c r="N79" s="75"/>
      <c r="O79" s="75"/>
      <c r="P79" s="75"/>
      <c r="Q79" s="75"/>
      <c r="R79" s="75"/>
      <c r="S79" s="75"/>
      <c r="T79" s="75"/>
      <c r="U79" s="75"/>
      <c r="V79" s="75"/>
    </row>
    <row r="80" spans="1:22" x14ac:dyDescent="0.3">
      <c r="A80" s="80" t="s">
        <v>31</v>
      </c>
      <c r="B80" s="187">
        <f>SUM(D80:T80)</f>
        <v>6</v>
      </c>
      <c r="C80" s="25">
        <f>B80+7</f>
        <v>13</v>
      </c>
      <c r="D80" s="75"/>
      <c r="E80" s="75"/>
      <c r="F80" s="54"/>
      <c r="G80" s="75"/>
      <c r="H80" s="75"/>
      <c r="I80" s="75"/>
      <c r="J80" s="75">
        <v>1</v>
      </c>
      <c r="K80" s="75">
        <v>1</v>
      </c>
      <c r="L80" s="75">
        <v>1</v>
      </c>
      <c r="M80" s="54"/>
      <c r="N80" s="75"/>
      <c r="O80" s="75">
        <v>1</v>
      </c>
      <c r="P80" s="75">
        <v>1</v>
      </c>
      <c r="Q80" s="75">
        <v>1</v>
      </c>
      <c r="R80" s="75"/>
      <c r="S80" s="75"/>
      <c r="T80" s="75"/>
      <c r="U80" s="75"/>
      <c r="V80" s="75"/>
    </row>
    <row r="81" spans="1:22" ht="17" thickBot="1" x14ac:dyDescent="0.35">
      <c r="A81" s="82" t="s">
        <v>32</v>
      </c>
      <c r="B81" s="188">
        <f>SUM(D81:T81)</f>
        <v>34</v>
      </c>
      <c r="C81" s="26">
        <f>B81+39</f>
        <v>73</v>
      </c>
      <c r="D81" s="78"/>
      <c r="E81" s="78"/>
      <c r="F81" s="79"/>
      <c r="G81" s="78"/>
      <c r="H81" s="78"/>
      <c r="I81" s="78"/>
      <c r="J81" s="78">
        <v>7</v>
      </c>
      <c r="K81" s="78">
        <v>5</v>
      </c>
      <c r="L81" s="78">
        <v>5</v>
      </c>
      <c r="M81" s="79"/>
      <c r="N81" s="78"/>
      <c r="O81" s="78">
        <v>5</v>
      </c>
      <c r="P81" s="78">
        <v>5</v>
      </c>
      <c r="Q81" s="78">
        <v>7</v>
      </c>
      <c r="R81" s="78"/>
      <c r="S81" s="78"/>
      <c r="T81" s="78"/>
      <c r="U81" s="78"/>
      <c r="V81" s="78"/>
    </row>
    <row r="82" spans="1:22" ht="21.1" x14ac:dyDescent="0.35">
      <c r="A82" s="48" t="s">
        <v>273</v>
      </c>
      <c r="B82" s="187" t="s">
        <v>537</v>
      </c>
      <c r="C82" s="27"/>
      <c r="D82" s="75" t="s">
        <v>551</v>
      </c>
      <c r="E82" s="75">
        <v>14</v>
      </c>
      <c r="F82" s="54"/>
      <c r="G82" s="75"/>
      <c r="H82" s="75" t="s">
        <v>551</v>
      </c>
      <c r="I82" s="75" t="s">
        <v>628</v>
      </c>
      <c r="J82" s="75"/>
      <c r="K82" s="75"/>
      <c r="L82" s="75"/>
      <c r="M82" s="54"/>
      <c r="N82" s="75"/>
      <c r="O82" s="75" t="s">
        <v>551</v>
      </c>
      <c r="P82" s="75" t="s">
        <v>551</v>
      </c>
      <c r="Q82" s="75">
        <v>14</v>
      </c>
      <c r="R82" s="75" t="s">
        <v>551</v>
      </c>
      <c r="S82" s="75"/>
      <c r="T82" s="75" t="s">
        <v>551</v>
      </c>
      <c r="U82" s="75" t="s">
        <v>638</v>
      </c>
      <c r="V82" s="75" t="s">
        <v>551</v>
      </c>
    </row>
    <row r="83" spans="1:22" x14ac:dyDescent="0.3">
      <c r="A83" s="80" t="s">
        <v>28</v>
      </c>
      <c r="B83" s="187">
        <f>SUM(D83:T83)+8</f>
        <v>11</v>
      </c>
      <c r="C83" s="25">
        <f>B83</f>
        <v>11</v>
      </c>
      <c r="D83" s="75"/>
      <c r="E83" s="75">
        <v>1</v>
      </c>
      <c r="F83" s="54"/>
      <c r="G83" s="75"/>
      <c r="H83" s="75"/>
      <c r="I83" s="75">
        <v>1</v>
      </c>
      <c r="J83" s="75"/>
      <c r="K83" s="75"/>
      <c r="L83" s="75"/>
      <c r="M83" s="54"/>
      <c r="N83" s="75"/>
      <c r="O83" s="75"/>
      <c r="P83" s="75"/>
      <c r="Q83" s="75">
        <v>1</v>
      </c>
      <c r="R83" s="75"/>
      <c r="S83" s="75"/>
      <c r="T83" s="75"/>
      <c r="U83" s="75">
        <v>1</v>
      </c>
      <c r="V83" s="75"/>
    </row>
    <row r="84" spans="1:22" x14ac:dyDescent="0.3">
      <c r="A84" s="80" t="s">
        <v>29</v>
      </c>
      <c r="B84" s="187">
        <f>SUM(D84:T84)+9</f>
        <v>15</v>
      </c>
      <c r="C84" s="25">
        <f>B84</f>
        <v>15</v>
      </c>
      <c r="D84" s="75">
        <v>1</v>
      </c>
      <c r="E84" s="75"/>
      <c r="F84" s="54"/>
      <c r="G84" s="75"/>
      <c r="H84" s="75">
        <v>1</v>
      </c>
      <c r="I84" s="75"/>
      <c r="J84" s="75"/>
      <c r="K84" s="75"/>
      <c r="L84" s="75"/>
      <c r="M84" s="54"/>
      <c r="N84" s="75"/>
      <c r="O84" s="75">
        <v>1</v>
      </c>
      <c r="P84" s="75">
        <v>1</v>
      </c>
      <c r="Q84" s="75"/>
      <c r="R84" s="75">
        <v>1</v>
      </c>
      <c r="S84" s="75"/>
      <c r="T84" s="75">
        <v>1</v>
      </c>
      <c r="U84" s="75"/>
      <c r="V84" s="75">
        <v>1</v>
      </c>
    </row>
    <row r="85" spans="1:22" x14ac:dyDescent="0.3">
      <c r="A85" s="80" t="s">
        <v>30</v>
      </c>
      <c r="B85" s="187">
        <f>B83+B84</f>
        <v>26</v>
      </c>
      <c r="C85" s="25">
        <f>C83+C84</f>
        <v>26</v>
      </c>
      <c r="D85" s="75"/>
      <c r="E85" s="75"/>
      <c r="F85" s="54"/>
      <c r="G85" s="75"/>
      <c r="H85" s="75"/>
      <c r="I85" s="75"/>
      <c r="J85" s="75"/>
      <c r="K85" s="75"/>
      <c r="L85" s="75"/>
      <c r="M85" s="54"/>
      <c r="N85" s="75"/>
      <c r="O85" s="75"/>
      <c r="P85" s="75"/>
      <c r="Q85" s="75"/>
      <c r="R85" s="75"/>
      <c r="S85" s="75"/>
      <c r="T85" s="75"/>
      <c r="U85" s="75"/>
      <c r="V85" s="75"/>
    </row>
    <row r="86" spans="1:22" x14ac:dyDescent="0.3">
      <c r="A86" s="80" t="s">
        <v>31</v>
      </c>
      <c r="B86" s="187">
        <f>SUM(D86:T86)+1</f>
        <v>2</v>
      </c>
      <c r="C86" s="25">
        <f>B86</f>
        <v>2</v>
      </c>
      <c r="D86" s="75"/>
      <c r="E86" s="75"/>
      <c r="F86" s="54"/>
      <c r="G86" s="75"/>
      <c r="H86" s="75"/>
      <c r="I86" s="75"/>
      <c r="J86" s="75"/>
      <c r="K86" s="75"/>
      <c r="L86" s="75"/>
      <c r="M86" s="54"/>
      <c r="N86" s="75"/>
      <c r="O86" s="75"/>
      <c r="P86" s="75"/>
      <c r="Q86" s="75"/>
      <c r="R86" s="75"/>
      <c r="S86" s="75"/>
      <c r="T86" s="75">
        <v>1</v>
      </c>
      <c r="U86" s="75"/>
      <c r="V86" s="75"/>
    </row>
    <row r="87" spans="1:22" ht="17" thickBot="1" x14ac:dyDescent="0.35">
      <c r="A87" s="82" t="s">
        <v>32</v>
      </c>
      <c r="B87" s="188">
        <f>SUM(D87:T87)+5</f>
        <v>10</v>
      </c>
      <c r="C87" s="26">
        <f>B87</f>
        <v>10</v>
      </c>
      <c r="D87" s="78"/>
      <c r="E87" s="78"/>
      <c r="F87" s="79"/>
      <c r="G87" s="78"/>
      <c r="H87" s="78"/>
      <c r="I87" s="78"/>
      <c r="J87" s="78"/>
      <c r="K87" s="78"/>
      <c r="L87" s="78"/>
      <c r="M87" s="79"/>
      <c r="N87" s="78"/>
      <c r="O87" s="78"/>
      <c r="P87" s="78"/>
      <c r="Q87" s="78"/>
      <c r="R87" s="78"/>
      <c r="S87" s="78"/>
      <c r="T87" s="78">
        <v>5</v>
      </c>
      <c r="U87" s="78"/>
      <c r="V87" s="78"/>
    </row>
    <row r="88" spans="1:22" ht="21.1" x14ac:dyDescent="0.35">
      <c r="A88" s="48" t="s">
        <v>275</v>
      </c>
      <c r="B88" s="187"/>
      <c r="C88" s="27"/>
      <c r="D88" s="75"/>
      <c r="E88" s="75"/>
      <c r="F88" s="54"/>
      <c r="G88" s="75"/>
      <c r="H88" s="75"/>
      <c r="I88" s="75"/>
      <c r="J88" s="75"/>
      <c r="K88" s="75"/>
      <c r="L88" s="75"/>
      <c r="M88" s="54"/>
      <c r="N88" s="75"/>
      <c r="O88" s="83"/>
      <c r="P88" s="83" t="s">
        <v>551</v>
      </c>
      <c r="Q88" s="83"/>
      <c r="R88" s="83" t="s">
        <v>621</v>
      </c>
      <c r="S88" s="75" t="s">
        <v>551</v>
      </c>
      <c r="T88" s="83"/>
      <c r="U88" s="83"/>
      <c r="V88" s="83"/>
    </row>
    <row r="89" spans="1:22" x14ac:dyDescent="0.3">
      <c r="A89" s="80" t="s">
        <v>28</v>
      </c>
      <c r="B89" s="187">
        <f>SUM(D89:T89)+2</f>
        <v>2</v>
      </c>
      <c r="C89" s="25">
        <f>B89</f>
        <v>2</v>
      </c>
      <c r="D89" s="75"/>
      <c r="E89" s="75"/>
      <c r="F89" s="54"/>
      <c r="G89" s="75"/>
      <c r="H89" s="75"/>
      <c r="I89" s="75"/>
      <c r="J89" s="75"/>
      <c r="K89" s="75"/>
      <c r="L89" s="75"/>
      <c r="M89" s="54"/>
      <c r="N89" s="75"/>
      <c r="O89" s="75"/>
      <c r="P89" s="75"/>
      <c r="Q89" s="75"/>
      <c r="R89" s="75"/>
      <c r="S89" s="75"/>
      <c r="T89" s="75"/>
      <c r="U89" s="75"/>
      <c r="V89" s="75"/>
    </row>
    <row r="90" spans="1:22" x14ac:dyDescent="0.3">
      <c r="A90" s="80" t="s">
        <v>29</v>
      </c>
      <c r="B90" s="187">
        <f>SUM(D90:T90)+4</f>
        <v>6</v>
      </c>
      <c r="C90" s="25">
        <f>B90</f>
        <v>6</v>
      </c>
      <c r="D90" s="75"/>
      <c r="E90" s="75"/>
      <c r="F90" s="54"/>
      <c r="G90" s="75"/>
      <c r="H90" s="75"/>
      <c r="I90" s="75"/>
      <c r="J90" s="75"/>
      <c r="K90" s="75"/>
      <c r="L90" s="75"/>
      <c r="M90" s="54"/>
      <c r="N90" s="75"/>
      <c r="O90" s="75"/>
      <c r="P90" s="75">
        <v>1</v>
      </c>
      <c r="Q90" s="75"/>
      <c r="R90" s="75"/>
      <c r="S90" s="75">
        <v>1</v>
      </c>
      <c r="T90" s="75"/>
      <c r="U90" s="75"/>
      <c r="V90" s="75"/>
    </row>
    <row r="91" spans="1:22" x14ac:dyDescent="0.3">
      <c r="A91" s="80" t="s">
        <v>30</v>
      </c>
      <c r="B91" s="187">
        <f>B89+B90</f>
        <v>8</v>
      </c>
      <c r="C91" s="25">
        <f>C89+C90</f>
        <v>8</v>
      </c>
      <c r="D91" s="75"/>
      <c r="E91" s="75"/>
      <c r="F91" s="54"/>
      <c r="G91" s="75"/>
      <c r="H91" s="75"/>
      <c r="I91" s="75"/>
      <c r="J91" s="75"/>
      <c r="K91" s="75"/>
      <c r="L91" s="75"/>
      <c r="M91" s="54"/>
      <c r="N91" s="75"/>
      <c r="O91" s="75"/>
      <c r="P91" s="75"/>
      <c r="Q91" s="75"/>
      <c r="R91" s="75"/>
      <c r="S91" s="75"/>
      <c r="T91" s="75"/>
      <c r="U91" s="75"/>
      <c r="V91" s="75"/>
    </row>
    <row r="92" spans="1:22" x14ac:dyDescent="0.3">
      <c r="A92" s="80" t="s">
        <v>31</v>
      </c>
      <c r="B92" s="187">
        <f>SUM(D92:T92)</f>
        <v>0</v>
      </c>
      <c r="C92" s="25">
        <f>B92</f>
        <v>0</v>
      </c>
      <c r="D92" s="75"/>
      <c r="E92" s="75"/>
      <c r="F92" s="54"/>
      <c r="G92" s="75"/>
      <c r="H92" s="75"/>
      <c r="I92" s="75"/>
      <c r="J92" s="75"/>
      <c r="K92" s="75"/>
      <c r="L92" s="75"/>
      <c r="M92" s="54"/>
      <c r="N92" s="75"/>
      <c r="O92" s="75"/>
      <c r="P92" s="75"/>
      <c r="Q92" s="75"/>
      <c r="R92" s="75"/>
      <c r="S92" s="75"/>
      <c r="T92" s="75"/>
      <c r="U92" s="75"/>
      <c r="V92" s="75"/>
    </row>
    <row r="93" spans="1:22" x14ac:dyDescent="0.3">
      <c r="A93" s="80" t="s">
        <v>40</v>
      </c>
      <c r="B93" s="187"/>
      <c r="C93" s="25"/>
      <c r="D93" s="75"/>
      <c r="E93" s="75"/>
      <c r="F93" s="54"/>
      <c r="G93" s="75"/>
      <c r="H93" s="75"/>
      <c r="I93" s="75"/>
      <c r="J93" s="75"/>
      <c r="K93" s="75"/>
      <c r="L93" s="75"/>
      <c r="M93" s="54"/>
      <c r="N93" s="75"/>
      <c r="O93" s="75"/>
      <c r="P93" s="75"/>
      <c r="Q93" s="75"/>
      <c r="R93" s="75"/>
      <c r="S93" s="75"/>
      <c r="T93" s="75"/>
      <c r="U93" s="75"/>
      <c r="V93" s="75"/>
    </row>
    <row r="94" spans="1:22" x14ac:dyDescent="0.3">
      <c r="A94" s="80" t="s">
        <v>85</v>
      </c>
      <c r="B94" s="187"/>
      <c r="C94" s="25"/>
      <c r="D94" s="75"/>
      <c r="E94" s="75"/>
      <c r="F94" s="54"/>
      <c r="G94" s="75"/>
      <c r="H94" s="75"/>
      <c r="I94" s="75"/>
      <c r="J94" s="75"/>
      <c r="K94" s="75"/>
      <c r="L94" s="75"/>
      <c r="M94" s="54"/>
      <c r="N94" s="75"/>
      <c r="O94" s="75"/>
      <c r="P94" s="75"/>
      <c r="Q94" s="75"/>
      <c r="R94" s="75"/>
      <c r="S94" s="75"/>
      <c r="T94" s="75"/>
      <c r="U94" s="75"/>
      <c r="V94" s="75"/>
    </row>
    <row r="95" spans="1:22" ht="17" thickBot="1" x14ac:dyDescent="0.35">
      <c r="A95" s="82" t="s">
        <v>32</v>
      </c>
      <c r="B95" s="188">
        <f>SUM(D95:T95)</f>
        <v>0</v>
      </c>
      <c r="C95" s="26">
        <f>B95</f>
        <v>0</v>
      </c>
      <c r="D95" s="78"/>
      <c r="E95" s="78"/>
      <c r="F95" s="79"/>
      <c r="G95" s="78"/>
      <c r="H95" s="78"/>
      <c r="I95" s="78"/>
      <c r="J95" s="78"/>
      <c r="K95" s="78"/>
      <c r="L95" s="78"/>
      <c r="M95" s="79"/>
      <c r="N95" s="78"/>
      <c r="O95" s="78"/>
      <c r="P95" s="78"/>
      <c r="Q95" s="78"/>
      <c r="R95" s="78"/>
      <c r="S95" s="78"/>
      <c r="T95" s="78"/>
      <c r="U95" s="78"/>
      <c r="V95" s="78"/>
    </row>
    <row r="96" spans="1:22" ht="21.1" x14ac:dyDescent="0.35">
      <c r="A96" s="48" t="s">
        <v>480</v>
      </c>
      <c r="B96" s="187"/>
      <c r="C96" s="27"/>
      <c r="D96" s="75"/>
      <c r="E96" s="75"/>
      <c r="F96" s="54"/>
      <c r="G96" s="75"/>
      <c r="H96" s="75"/>
      <c r="I96" s="75"/>
      <c r="J96" s="75"/>
      <c r="K96" s="75"/>
      <c r="L96" s="75"/>
      <c r="M96" s="54"/>
      <c r="N96" s="75" t="s">
        <v>655</v>
      </c>
      <c r="O96" s="83"/>
      <c r="P96" s="83"/>
      <c r="Q96" s="83">
        <v>15</v>
      </c>
      <c r="R96" s="83" t="s">
        <v>554</v>
      </c>
      <c r="S96" s="75" t="s">
        <v>554</v>
      </c>
      <c r="T96" s="83" t="s">
        <v>551</v>
      </c>
      <c r="U96" s="83"/>
      <c r="V96" s="83"/>
    </row>
    <row r="97" spans="1:22" x14ac:dyDescent="0.3">
      <c r="A97" s="80" t="s">
        <v>28</v>
      </c>
      <c r="B97" s="187">
        <f>SUM(D97:T97)</f>
        <v>4</v>
      </c>
      <c r="C97" s="25">
        <f>B97+8</f>
        <v>12</v>
      </c>
      <c r="D97" s="75"/>
      <c r="E97" s="75"/>
      <c r="F97" s="54"/>
      <c r="G97" s="75"/>
      <c r="H97" s="75"/>
      <c r="I97" s="75"/>
      <c r="J97" s="75"/>
      <c r="K97" s="75"/>
      <c r="L97" s="75"/>
      <c r="M97" s="54"/>
      <c r="N97" s="75">
        <v>1</v>
      </c>
      <c r="O97" s="75"/>
      <c r="P97" s="75"/>
      <c r="Q97" s="75">
        <v>1</v>
      </c>
      <c r="R97" s="75">
        <v>1</v>
      </c>
      <c r="S97" s="75">
        <v>1</v>
      </c>
      <c r="T97" s="75"/>
      <c r="U97" s="75"/>
      <c r="V97" s="75"/>
    </row>
    <row r="98" spans="1:22" x14ac:dyDescent="0.3">
      <c r="A98" s="80" t="s">
        <v>29</v>
      </c>
      <c r="B98" s="187">
        <f>SUM(D98:T98)</f>
        <v>1</v>
      </c>
      <c r="C98" s="25">
        <f>B98</f>
        <v>1</v>
      </c>
      <c r="D98" s="75"/>
      <c r="E98" s="75"/>
      <c r="F98" s="54"/>
      <c r="G98" s="75"/>
      <c r="H98" s="75"/>
      <c r="I98" s="75"/>
      <c r="J98" s="75"/>
      <c r="K98" s="75"/>
      <c r="L98" s="75"/>
      <c r="M98" s="54"/>
      <c r="N98" s="75"/>
      <c r="O98" s="75"/>
      <c r="P98" s="75"/>
      <c r="Q98" s="75"/>
      <c r="R98" s="75"/>
      <c r="S98" s="75"/>
      <c r="T98" s="75">
        <v>1</v>
      </c>
      <c r="U98" s="75"/>
      <c r="V98" s="75"/>
    </row>
    <row r="99" spans="1:22" x14ac:dyDescent="0.3">
      <c r="A99" s="80" t="s">
        <v>30</v>
      </c>
      <c r="B99" s="187">
        <f>B97+B98</f>
        <v>5</v>
      </c>
      <c r="C99" s="25">
        <f>C97+C98</f>
        <v>13</v>
      </c>
      <c r="D99" s="75"/>
      <c r="E99" s="75"/>
      <c r="F99" s="54"/>
      <c r="G99" s="75"/>
      <c r="H99" s="75"/>
      <c r="I99" s="75"/>
      <c r="J99" s="75"/>
      <c r="K99" s="75"/>
      <c r="L99" s="75"/>
      <c r="M99" s="54"/>
      <c r="N99" s="75"/>
      <c r="O99" s="75"/>
      <c r="P99" s="75"/>
      <c r="Q99" s="75"/>
      <c r="R99" s="75"/>
      <c r="S99" s="75"/>
      <c r="T99" s="75"/>
      <c r="U99" s="75"/>
      <c r="V99" s="75"/>
    </row>
    <row r="100" spans="1:22" x14ac:dyDescent="0.3">
      <c r="A100" s="80" t="s">
        <v>31</v>
      </c>
      <c r="B100" s="187">
        <f>SUM(D100:T100)</f>
        <v>0</v>
      </c>
      <c r="C100" s="25">
        <f>B100+3</f>
        <v>3</v>
      </c>
      <c r="D100" s="75"/>
      <c r="E100" s="75"/>
      <c r="F100" s="54"/>
      <c r="G100" s="75"/>
      <c r="H100" s="75"/>
      <c r="I100" s="75"/>
      <c r="J100" s="75"/>
      <c r="K100" s="75"/>
      <c r="L100" s="75"/>
      <c r="M100" s="54"/>
      <c r="N100" s="75"/>
      <c r="O100" s="75"/>
      <c r="P100" s="75"/>
      <c r="Q100" s="75"/>
      <c r="R100" s="75"/>
      <c r="S100" s="75"/>
      <c r="T100" s="75"/>
      <c r="U100" s="75"/>
      <c r="V100" s="75"/>
    </row>
    <row r="101" spans="1:22" x14ac:dyDescent="0.3">
      <c r="A101" s="80" t="s">
        <v>40</v>
      </c>
      <c r="B101" s="187"/>
      <c r="C101" s="25"/>
      <c r="D101" s="75"/>
      <c r="E101" s="75"/>
      <c r="F101" s="54"/>
      <c r="G101" s="75"/>
      <c r="H101" s="75"/>
      <c r="I101" s="75"/>
      <c r="J101" s="75"/>
      <c r="K101" s="75"/>
      <c r="L101" s="75"/>
      <c r="M101" s="54"/>
      <c r="N101" s="75">
        <v>2</v>
      </c>
      <c r="O101" s="75"/>
      <c r="P101" s="75"/>
      <c r="Q101" s="75">
        <v>2</v>
      </c>
      <c r="R101" s="75"/>
      <c r="S101" s="75"/>
      <c r="T101" s="75"/>
      <c r="U101" s="75"/>
      <c r="V101" s="75"/>
    </row>
    <row r="102" spans="1:22" x14ac:dyDescent="0.3">
      <c r="A102" s="80" t="s">
        <v>85</v>
      </c>
      <c r="B102" s="187"/>
      <c r="C102" s="25"/>
      <c r="D102" s="75"/>
      <c r="E102" s="75"/>
      <c r="F102" s="54"/>
      <c r="G102" s="75"/>
      <c r="H102" s="75"/>
      <c r="I102" s="75"/>
      <c r="J102" s="75"/>
      <c r="K102" s="75"/>
      <c r="L102" s="75"/>
      <c r="M102" s="54"/>
      <c r="N102" s="75">
        <v>2</v>
      </c>
      <c r="O102" s="75"/>
      <c r="P102" s="75"/>
      <c r="Q102" s="75">
        <v>3</v>
      </c>
      <c r="R102" s="75"/>
      <c r="S102" s="75"/>
      <c r="T102" s="75"/>
      <c r="U102" s="75"/>
      <c r="V102" s="75"/>
    </row>
    <row r="103" spans="1:22" ht="17" thickBot="1" x14ac:dyDescent="0.35">
      <c r="A103" s="82" t="s">
        <v>32</v>
      </c>
      <c r="B103" s="188">
        <f>SUM(D103:T103)</f>
        <v>8</v>
      </c>
      <c r="C103" s="26">
        <f>B103+32</f>
        <v>40</v>
      </c>
      <c r="D103" s="78"/>
      <c r="E103" s="78"/>
      <c r="F103" s="79"/>
      <c r="G103" s="78"/>
      <c r="H103" s="78"/>
      <c r="I103" s="78"/>
      <c r="J103" s="78"/>
      <c r="K103" s="78"/>
      <c r="L103" s="78"/>
      <c r="M103" s="79"/>
      <c r="N103" s="78">
        <v>4</v>
      </c>
      <c r="O103" s="78"/>
      <c r="P103" s="78"/>
      <c r="Q103" s="78">
        <v>4</v>
      </c>
      <c r="R103" s="78"/>
      <c r="S103" s="78"/>
      <c r="T103" s="78"/>
      <c r="U103" s="78"/>
      <c r="V103" s="78"/>
    </row>
    <row r="104" spans="1:22" ht="21.1" x14ac:dyDescent="0.35">
      <c r="A104" s="48" t="s">
        <v>481</v>
      </c>
      <c r="B104" s="187"/>
      <c r="C104" s="27"/>
      <c r="D104" s="75" t="s">
        <v>577</v>
      </c>
      <c r="E104" s="75" t="s">
        <v>594</v>
      </c>
      <c r="F104" s="54"/>
      <c r="G104" s="75" t="s">
        <v>594</v>
      </c>
      <c r="H104" s="75">
        <v>10</v>
      </c>
      <c r="I104" s="75">
        <v>10</v>
      </c>
      <c r="J104" s="75" t="s">
        <v>594</v>
      </c>
      <c r="K104" s="75"/>
      <c r="L104" s="75" t="s">
        <v>594</v>
      </c>
      <c r="M104" s="54"/>
      <c r="N104" s="75"/>
      <c r="O104" s="83">
        <v>10</v>
      </c>
      <c r="P104" s="83" t="s">
        <v>594</v>
      </c>
      <c r="Q104" s="83" t="s">
        <v>594</v>
      </c>
      <c r="R104" s="83">
        <v>10</v>
      </c>
      <c r="S104" s="75" t="s">
        <v>594</v>
      </c>
      <c r="T104" s="83" t="s">
        <v>594</v>
      </c>
      <c r="U104" s="83" t="s">
        <v>594</v>
      </c>
      <c r="V104" s="83" t="s">
        <v>594</v>
      </c>
    </row>
    <row r="105" spans="1:22" x14ac:dyDescent="0.3">
      <c r="A105" s="80" t="s">
        <v>28</v>
      </c>
      <c r="B105" s="187">
        <f>SUM(D105:T105)</f>
        <v>13</v>
      </c>
      <c r="C105" s="25">
        <f>B105</f>
        <v>13</v>
      </c>
      <c r="D105" s="75">
        <v>1</v>
      </c>
      <c r="E105" s="75">
        <v>1</v>
      </c>
      <c r="F105" s="54"/>
      <c r="G105" s="75">
        <v>1</v>
      </c>
      <c r="H105" s="75">
        <v>1</v>
      </c>
      <c r="I105" s="75">
        <v>1</v>
      </c>
      <c r="J105" s="75">
        <v>1</v>
      </c>
      <c r="K105" s="75"/>
      <c r="L105" s="75">
        <v>1</v>
      </c>
      <c r="M105" s="54"/>
      <c r="N105" s="75"/>
      <c r="O105" s="75">
        <v>1</v>
      </c>
      <c r="P105" s="75">
        <v>1</v>
      </c>
      <c r="Q105" s="75">
        <v>1</v>
      </c>
      <c r="R105" s="75">
        <v>1</v>
      </c>
      <c r="S105" s="75">
        <v>1</v>
      </c>
      <c r="T105" s="75">
        <v>1</v>
      </c>
      <c r="U105" s="75">
        <v>1</v>
      </c>
      <c r="V105" s="75">
        <v>1</v>
      </c>
    </row>
    <row r="106" spans="1:22" x14ac:dyDescent="0.3">
      <c r="A106" s="80" t="s">
        <v>29</v>
      </c>
      <c r="B106" s="187">
        <f>SUM(D106:T106)</f>
        <v>0</v>
      </c>
      <c r="C106" s="25">
        <f>B106</f>
        <v>0</v>
      </c>
      <c r="D106" s="75"/>
      <c r="E106" s="75"/>
      <c r="F106" s="54"/>
      <c r="G106" s="75"/>
      <c r="H106" s="75"/>
      <c r="I106" s="75"/>
      <c r="J106" s="75"/>
      <c r="K106" s="75"/>
      <c r="L106" s="75"/>
      <c r="M106" s="54"/>
      <c r="N106" s="75"/>
      <c r="O106" s="75"/>
      <c r="P106" s="75"/>
      <c r="Q106" s="75"/>
      <c r="R106" s="75"/>
      <c r="S106" s="75"/>
      <c r="T106" s="75"/>
      <c r="U106" s="75"/>
      <c r="V106" s="75"/>
    </row>
    <row r="107" spans="1:22" x14ac:dyDescent="0.3">
      <c r="A107" s="80" t="s">
        <v>30</v>
      </c>
      <c r="B107" s="187">
        <f>B105+B106</f>
        <v>13</v>
      </c>
      <c r="C107" s="25">
        <f>C105+C106</f>
        <v>13</v>
      </c>
      <c r="D107" s="75"/>
      <c r="E107" s="75"/>
      <c r="F107" s="54"/>
      <c r="G107" s="75"/>
      <c r="H107" s="75"/>
      <c r="I107" s="75"/>
      <c r="J107" s="75"/>
      <c r="K107" s="75"/>
      <c r="L107" s="75"/>
      <c r="M107" s="54"/>
      <c r="N107" s="75"/>
      <c r="O107" s="75"/>
      <c r="P107" s="75"/>
      <c r="Q107" s="75"/>
      <c r="R107" s="75"/>
      <c r="S107" s="75"/>
      <c r="T107" s="75"/>
      <c r="U107" s="75"/>
      <c r="V107" s="75"/>
    </row>
    <row r="108" spans="1:22" x14ac:dyDescent="0.3">
      <c r="A108" s="80" t="s">
        <v>31</v>
      </c>
      <c r="B108" s="187">
        <f>SUM(D108:T108)</f>
        <v>1</v>
      </c>
      <c r="C108" s="25">
        <f>B108</f>
        <v>1</v>
      </c>
      <c r="D108" s="75">
        <v>1</v>
      </c>
      <c r="E108" s="75"/>
      <c r="F108" s="54"/>
      <c r="G108" s="75"/>
      <c r="H108" s="75"/>
      <c r="I108" s="75"/>
      <c r="J108" s="75"/>
      <c r="K108" s="75"/>
      <c r="L108" s="75"/>
      <c r="M108" s="54"/>
      <c r="N108" s="75"/>
      <c r="O108" s="75"/>
      <c r="P108" s="75"/>
      <c r="Q108" s="75"/>
      <c r="R108" s="75"/>
      <c r="S108" s="75"/>
      <c r="T108" s="75"/>
      <c r="U108" s="75">
        <v>1</v>
      </c>
      <c r="V108" s="75"/>
    </row>
    <row r="109" spans="1:22" x14ac:dyDescent="0.3">
      <c r="A109" s="80" t="s">
        <v>40</v>
      </c>
      <c r="B109" s="187"/>
      <c r="C109" s="25"/>
      <c r="D109" s="75">
        <v>3</v>
      </c>
      <c r="E109" s="75">
        <v>4</v>
      </c>
      <c r="F109" s="54"/>
      <c r="G109" s="75">
        <v>3</v>
      </c>
      <c r="H109" s="75">
        <v>5</v>
      </c>
      <c r="I109" s="75">
        <v>2</v>
      </c>
      <c r="J109" s="75">
        <v>4</v>
      </c>
      <c r="K109" s="75"/>
      <c r="L109" s="75">
        <v>4</v>
      </c>
      <c r="M109" s="54"/>
      <c r="N109" s="75"/>
      <c r="O109" s="75">
        <v>0</v>
      </c>
      <c r="P109" s="75">
        <v>2</v>
      </c>
      <c r="Q109" s="75">
        <v>1</v>
      </c>
      <c r="R109" s="75">
        <v>3</v>
      </c>
      <c r="S109" s="75">
        <v>3</v>
      </c>
      <c r="T109" s="75">
        <v>2</v>
      </c>
      <c r="U109" s="75">
        <v>3</v>
      </c>
      <c r="V109" s="75">
        <v>2</v>
      </c>
    </row>
    <row r="110" spans="1:22" x14ac:dyDescent="0.3">
      <c r="A110" s="80" t="s">
        <v>85</v>
      </c>
      <c r="B110" s="187"/>
      <c r="C110" s="25"/>
      <c r="D110" s="75">
        <v>3</v>
      </c>
      <c r="E110" s="75">
        <v>4</v>
      </c>
      <c r="F110" s="54"/>
      <c r="G110" s="75">
        <v>3</v>
      </c>
      <c r="H110" s="75">
        <v>5</v>
      </c>
      <c r="I110" s="75">
        <v>4</v>
      </c>
      <c r="J110" s="75">
        <v>4</v>
      </c>
      <c r="K110" s="75"/>
      <c r="L110" s="75">
        <v>4</v>
      </c>
      <c r="M110" s="54"/>
      <c r="N110" s="75"/>
      <c r="O110" s="75">
        <v>2</v>
      </c>
      <c r="P110" s="75">
        <v>2</v>
      </c>
      <c r="Q110" s="75">
        <v>2</v>
      </c>
      <c r="R110" s="75">
        <v>4</v>
      </c>
      <c r="S110" s="75">
        <v>4</v>
      </c>
      <c r="T110" s="75">
        <v>2</v>
      </c>
      <c r="U110" s="75">
        <v>4</v>
      </c>
      <c r="V110" s="75">
        <v>2</v>
      </c>
    </row>
    <row r="111" spans="1:22" ht="17" thickBot="1" x14ac:dyDescent="0.35">
      <c r="A111" s="82" t="s">
        <v>32</v>
      </c>
      <c r="B111" s="188">
        <f>SUM(D111:T111)</f>
        <v>78</v>
      </c>
      <c r="C111" s="26">
        <f>B111</f>
        <v>78</v>
      </c>
      <c r="D111" s="78">
        <v>12</v>
      </c>
      <c r="E111" s="78">
        <v>8</v>
      </c>
      <c r="F111" s="79"/>
      <c r="G111" s="78">
        <v>6</v>
      </c>
      <c r="H111" s="78">
        <v>10</v>
      </c>
      <c r="I111" s="78">
        <v>4</v>
      </c>
      <c r="J111" s="78">
        <v>8</v>
      </c>
      <c r="K111" s="78"/>
      <c r="L111" s="78">
        <v>8</v>
      </c>
      <c r="M111" s="79"/>
      <c r="N111" s="78"/>
      <c r="O111" s="78"/>
      <c r="P111" s="78">
        <v>4</v>
      </c>
      <c r="Q111" s="78">
        <v>2</v>
      </c>
      <c r="R111" s="78">
        <v>6</v>
      </c>
      <c r="S111" s="78">
        <v>6</v>
      </c>
      <c r="T111" s="78">
        <v>4</v>
      </c>
      <c r="U111" s="78">
        <v>11</v>
      </c>
      <c r="V111" s="78">
        <v>4</v>
      </c>
    </row>
    <row r="112" spans="1:22" ht="21.1" x14ac:dyDescent="0.35">
      <c r="A112" s="48" t="s">
        <v>673</v>
      </c>
      <c r="B112" s="187"/>
      <c r="C112" s="27"/>
      <c r="D112" s="75"/>
      <c r="E112" s="75"/>
      <c r="F112" s="54"/>
      <c r="G112" s="75"/>
      <c r="H112" s="75" t="s">
        <v>551</v>
      </c>
      <c r="I112" s="75"/>
      <c r="J112" s="75"/>
      <c r="K112" s="75">
        <v>10</v>
      </c>
      <c r="L112" s="75"/>
      <c r="M112" s="54"/>
      <c r="N112" s="75" t="s">
        <v>594</v>
      </c>
      <c r="O112" s="75"/>
      <c r="P112" s="75"/>
      <c r="Q112" s="75" t="s">
        <v>551</v>
      </c>
      <c r="R112" s="75"/>
      <c r="S112" s="75"/>
      <c r="T112" s="75"/>
      <c r="U112" s="75"/>
      <c r="V112" s="75"/>
    </row>
    <row r="113" spans="1:22" x14ac:dyDescent="0.3">
      <c r="A113" s="80" t="s">
        <v>28</v>
      </c>
      <c r="B113" s="187">
        <f>SUM(D113:T113)+2</f>
        <v>4</v>
      </c>
      <c r="C113" s="25">
        <f>B113</f>
        <v>4</v>
      </c>
      <c r="D113" s="75"/>
      <c r="E113" s="75"/>
      <c r="F113" s="54"/>
      <c r="G113" s="75"/>
      <c r="H113" s="75"/>
      <c r="I113" s="75"/>
      <c r="J113" s="75"/>
      <c r="K113" s="75">
        <v>1</v>
      </c>
      <c r="L113" s="75"/>
      <c r="M113" s="54"/>
      <c r="N113" s="75">
        <v>1</v>
      </c>
      <c r="O113" s="75"/>
      <c r="P113" s="75"/>
      <c r="Q113" s="75"/>
      <c r="R113" s="75"/>
      <c r="S113" s="75"/>
      <c r="T113" s="75"/>
      <c r="U113" s="75"/>
      <c r="V113" s="75"/>
    </row>
    <row r="114" spans="1:22" x14ac:dyDescent="0.3">
      <c r="A114" s="80" t="s">
        <v>29</v>
      </c>
      <c r="B114" s="187">
        <f>SUM(D114:T114)</f>
        <v>2</v>
      </c>
      <c r="C114" s="25">
        <f>B114</f>
        <v>2</v>
      </c>
      <c r="D114" s="75"/>
      <c r="E114" s="75"/>
      <c r="F114" s="54"/>
      <c r="G114" s="75"/>
      <c r="H114" s="75">
        <v>1</v>
      </c>
      <c r="I114" s="75"/>
      <c r="J114" s="75"/>
      <c r="K114" s="75"/>
      <c r="L114" s="75"/>
      <c r="M114" s="54"/>
      <c r="N114" s="75"/>
      <c r="O114" s="75"/>
      <c r="P114" s="75"/>
      <c r="Q114" s="75">
        <v>1</v>
      </c>
      <c r="R114" s="75"/>
      <c r="S114" s="75"/>
      <c r="T114" s="75"/>
      <c r="U114" s="75"/>
      <c r="V114" s="75"/>
    </row>
    <row r="115" spans="1:22" x14ac:dyDescent="0.3">
      <c r="A115" s="80" t="s">
        <v>30</v>
      </c>
      <c r="B115" s="187">
        <f>B113+B114</f>
        <v>6</v>
      </c>
      <c r="C115" s="25">
        <f>C113+C114</f>
        <v>6</v>
      </c>
      <c r="D115" s="75"/>
      <c r="E115" s="75"/>
      <c r="F115" s="54"/>
      <c r="G115" s="75"/>
      <c r="H115" s="75"/>
      <c r="I115" s="75"/>
      <c r="J115" s="75"/>
      <c r="K115" s="75"/>
      <c r="L115" s="75"/>
      <c r="M115" s="54"/>
      <c r="N115" s="75"/>
      <c r="O115" s="75"/>
      <c r="P115" s="75"/>
      <c r="Q115" s="75"/>
      <c r="R115" s="75"/>
      <c r="S115" s="75"/>
      <c r="T115" s="75"/>
      <c r="U115" s="75"/>
      <c r="V115" s="75"/>
    </row>
    <row r="116" spans="1:22" x14ac:dyDescent="0.3">
      <c r="A116" s="80" t="s">
        <v>31</v>
      </c>
      <c r="B116" s="187">
        <f>SUM(D116:T116)</f>
        <v>0</v>
      </c>
      <c r="C116" s="25">
        <f>B116</f>
        <v>0</v>
      </c>
      <c r="D116" s="75"/>
      <c r="E116" s="75"/>
      <c r="F116" s="54"/>
      <c r="G116" s="75"/>
      <c r="H116" s="75"/>
      <c r="I116" s="75"/>
      <c r="J116" s="75"/>
      <c r="K116" s="75"/>
      <c r="L116" s="75"/>
      <c r="M116" s="54"/>
      <c r="N116" s="75"/>
      <c r="O116" s="75"/>
      <c r="P116" s="75"/>
      <c r="Q116" s="75"/>
      <c r="R116" s="75"/>
      <c r="S116" s="75"/>
      <c r="T116" s="75"/>
      <c r="U116" s="75"/>
      <c r="V116" s="75"/>
    </row>
    <row r="117" spans="1:22" x14ac:dyDescent="0.3">
      <c r="A117" s="80" t="s">
        <v>40</v>
      </c>
      <c r="B117" s="187"/>
      <c r="C117" s="25"/>
      <c r="D117" s="75"/>
      <c r="E117" s="75"/>
      <c r="F117" s="54"/>
      <c r="G117" s="75"/>
      <c r="H117" s="75"/>
      <c r="I117" s="75"/>
      <c r="J117" s="75"/>
      <c r="K117" s="75"/>
      <c r="L117" s="75"/>
      <c r="M117" s="54"/>
      <c r="N117" s="75"/>
      <c r="O117" s="75"/>
      <c r="P117" s="75"/>
      <c r="Q117" s="75"/>
      <c r="R117" s="75"/>
      <c r="S117" s="75"/>
      <c r="T117" s="75"/>
      <c r="U117" s="75"/>
      <c r="V117" s="75"/>
    </row>
    <row r="118" spans="1:22" x14ac:dyDescent="0.3">
      <c r="A118" s="80" t="s">
        <v>85</v>
      </c>
      <c r="B118" s="187"/>
      <c r="C118" s="25"/>
      <c r="D118" s="75"/>
      <c r="E118" s="75"/>
      <c r="F118" s="54"/>
      <c r="G118" s="75"/>
      <c r="H118" s="75"/>
      <c r="I118" s="75"/>
      <c r="J118" s="75"/>
      <c r="K118" s="75"/>
      <c r="L118" s="75"/>
      <c r="M118" s="54"/>
      <c r="N118" s="75"/>
      <c r="O118" s="75"/>
      <c r="P118" s="75"/>
      <c r="Q118" s="75"/>
      <c r="R118" s="75"/>
      <c r="S118" s="75"/>
      <c r="T118" s="75"/>
      <c r="U118" s="75"/>
      <c r="V118" s="75"/>
    </row>
    <row r="119" spans="1:22" ht="17" thickBot="1" x14ac:dyDescent="0.35">
      <c r="A119" s="82" t="s">
        <v>32</v>
      </c>
      <c r="B119" s="188">
        <f>SUM(D119:T119)+8</f>
        <v>8</v>
      </c>
      <c r="C119" s="26">
        <f>B119</f>
        <v>8</v>
      </c>
      <c r="D119" s="78"/>
      <c r="E119" s="78"/>
      <c r="F119" s="79"/>
      <c r="G119" s="78"/>
      <c r="H119" s="78"/>
      <c r="I119" s="78"/>
      <c r="J119" s="78"/>
      <c r="K119" s="78"/>
      <c r="L119" s="78"/>
      <c r="M119" s="79"/>
      <c r="N119" s="78"/>
      <c r="O119" s="78"/>
      <c r="P119" s="78"/>
      <c r="Q119" s="78"/>
      <c r="R119" s="78"/>
      <c r="S119" s="78"/>
      <c r="T119" s="78"/>
      <c r="U119" s="78"/>
      <c r="V119" s="78"/>
    </row>
    <row r="120" spans="1:22" ht="21.1" x14ac:dyDescent="0.35">
      <c r="A120" s="66" t="s">
        <v>482</v>
      </c>
      <c r="B120" s="187"/>
      <c r="C120" s="27"/>
      <c r="D120" s="75" t="s">
        <v>607</v>
      </c>
      <c r="E120" s="75">
        <v>9</v>
      </c>
      <c r="F120" s="54"/>
      <c r="G120" s="75" t="s">
        <v>548</v>
      </c>
      <c r="H120" s="75" t="s">
        <v>548</v>
      </c>
      <c r="I120" s="75" t="s">
        <v>548</v>
      </c>
      <c r="J120" s="75" t="s">
        <v>686</v>
      </c>
      <c r="K120" s="75" t="s">
        <v>548</v>
      </c>
      <c r="L120" s="75">
        <v>9</v>
      </c>
      <c r="M120" s="54"/>
      <c r="N120" s="75" t="s">
        <v>551</v>
      </c>
      <c r="O120" s="75" t="s">
        <v>715</v>
      </c>
      <c r="P120" s="75">
        <v>9</v>
      </c>
      <c r="Q120" s="75" t="s">
        <v>548</v>
      </c>
      <c r="R120" s="75" t="s">
        <v>683</v>
      </c>
      <c r="S120" s="75"/>
      <c r="T120" s="75">
        <v>9</v>
      </c>
      <c r="U120" s="75">
        <v>9</v>
      </c>
      <c r="V120" s="75">
        <v>9</v>
      </c>
    </row>
    <row r="121" spans="1:22" x14ac:dyDescent="0.3">
      <c r="A121" s="72" t="s">
        <v>28</v>
      </c>
      <c r="B121" s="187">
        <f>SUM(D121:T121)</f>
        <v>13</v>
      </c>
      <c r="C121" s="25">
        <f>B121</f>
        <v>13</v>
      </c>
      <c r="D121" s="75">
        <v>1</v>
      </c>
      <c r="E121" s="75">
        <v>1</v>
      </c>
      <c r="F121" s="54"/>
      <c r="G121" s="75">
        <v>1</v>
      </c>
      <c r="H121" s="75">
        <v>1</v>
      </c>
      <c r="I121" s="75">
        <v>1</v>
      </c>
      <c r="J121" s="75">
        <v>1</v>
      </c>
      <c r="K121" s="75">
        <v>1</v>
      </c>
      <c r="L121" s="75">
        <v>1</v>
      </c>
      <c r="M121" s="54"/>
      <c r="N121" s="75"/>
      <c r="O121" s="75">
        <v>1</v>
      </c>
      <c r="P121" s="75">
        <v>1</v>
      </c>
      <c r="Q121" s="75">
        <v>1</v>
      </c>
      <c r="R121" s="75">
        <v>1</v>
      </c>
      <c r="S121" s="75"/>
      <c r="T121" s="75">
        <v>1</v>
      </c>
      <c r="U121" s="75">
        <v>1</v>
      </c>
      <c r="V121" s="75">
        <v>1</v>
      </c>
    </row>
    <row r="122" spans="1:22" x14ac:dyDescent="0.3">
      <c r="A122" s="72" t="s">
        <v>29</v>
      </c>
      <c r="B122" s="187">
        <f>SUM(D122:T122)</f>
        <v>1</v>
      </c>
      <c r="C122" s="25">
        <f>B122</f>
        <v>1</v>
      </c>
      <c r="D122" s="75"/>
      <c r="E122" s="75"/>
      <c r="F122" s="54"/>
      <c r="G122" s="75"/>
      <c r="H122" s="75"/>
      <c r="I122" s="75"/>
      <c r="J122" s="75"/>
      <c r="K122" s="75"/>
      <c r="L122" s="75"/>
      <c r="M122" s="54"/>
      <c r="N122" s="75">
        <v>1</v>
      </c>
      <c r="O122" s="75"/>
      <c r="P122" s="75"/>
      <c r="Q122" s="75"/>
      <c r="R122" s="75"/>
      <c r="S122" s="75"/>
      <c r="T122" s="75"/>
      <c r="U122" s="75"/>
      <c r="V122" s="75"/>
    </row>
    <row r="123" spans="1:22" x14ac:dyDescent="0.3">
      <c r="A123" s="72" t="s">
        <v>30</v>
      </c>
      <c r="B123" s="187">
        <f>B121+B122</f>
        <v>14</v>
      </c>
      <c r="C123" s="25">
        <f>C121+C122</f>
        <v>14</v>
      </c>
      <c r="D123" s="75"/>
      <c r="E123" s="75"/>
      <c r="F123" s="54"/>
      <c r="G123" s="75"/>
      <c r="H123" s="75"/>
      <c r="I123" s="75"/>
      <c r="J123" s="75"/>
      <c r="K123" s="75"/>
      <c r="L123" s="75"/>
      <c r="M123" s="54"/>
      <c r="N123" s="75"/>
      <c r="O123" s="75"/>
      <c r="P123" s="75"/>
      <c r="Q123" s="75"/>
      <c r="R123" s="75"/>
      <c r="S123" s="75"/>
      <c r="T123" s="75"/>
      <c r="U123" s="75"/>
      <c r="V123" s="75"/>
    </row>
    <row r="124" spans="1:22" x14ac:dyDescent="0.3">
      <c r="A124" s="72" t="s">
        <v>31</v>
      </c>
      <c r="B124" s="187">
        <f>SUM(D124:T124)</f>
        <v>6</v>
      </c>
      <c r="C124" s="25">
        <f>B124</f>
        <v>6</v>
      </c>
      <c r="D124" s="75">
        <v>1</v>
      </c>
      <c r="E124" s="75"/>
      <c r="F124" s="54"/>
      <c r="G124" s="75">
        <v>1</v>
      </c>
      <c r="H124" s="75"/>
      <c r="I124" s="75">
        <v>2</v>
      </c>
      <c r="J124" s="75"/>
      <c r="K124" s="75">
        <v>1</v>
      </c>
      <c r="L124" s="75"/>
      <c r="M124" s="54"/>
      <c r="N124" s="75"/>
      <c r="O124" s="75"/>
      <c r="P124" s="75"/>
      <c r="Q124" s="75"/>
      <c r="R124" s="75">
        <v>1</v>
      </c>
      <c r="S124" s="75"/>
      <c r="T124" s="75"/>
      <c r="U124" s="75"/>
      <c r="V124" s="75"/>
    </row>
    <row r="125" spans="1:22" x14ac:dyDescent="0.3">
      <c r="A125" s="80" t="s">
        <v>40</v>
      </c>
      <c r="B125" s="187"/>
      <c r="C125" s="25"/>
      <c r="D125" s="75"/>
      <c r="E125" s="75"/>
      <c r="F125" s="54"/>
      <c r="G125" s="75"/>
      <c r="H125" s="75"/>
      <c r="I125" s="75"/>
      <c r="J125" s="75"/>
      <c r="K125" s="75"/>
      <c r="L125" s="75"/>
      <c r="M125" s="54"/>
      <c r="N125" s="75"/>
      <c r="O125" s="75"/>
      <c r="P125" s="75">
        <v>0</v>
      </c>
      <c r="Q125" s="75"/>
      <c r="R125" s="75"/>
      <c r="S125" s="75"/>
      <c r="T125" s="75"/>
      <c r="U125" s="75"/>
      <c r="V125" s="75"/>
    </row>
    <row r="126" spans="1:22" x14ac:dyDescent="0.3">
      <c r="A126" s="80" t="s">
        <v>85</v>
      </c>
      <c r="B126" s="187"/>
      <c r="C126" s="25"/>
      <c r="D126" s="75"/>
      <c r="E126" s="75"/>
      <c r="F126" s="54"/>
      <c r="G126" s="75"/>
      <c r="H126" s="75"/>
      <c r="I126" s="75"/>
      <c r="J126" s="75"/>
      <c r="K126" s="75"/>
      <c r="L126" s="75"/>
      <c r="M126" s="54"/>
      <c r="N126" s="75"/>
      <c r="O126" s="75"/>
      <c r="P126" s="75">
        <v>1</v>
      </c>
      <c r="Q126" s="75"/>
      <c r="R126" s="75"/>
      <c r="S126" s="75"/>
      <c r="T126" s="75"/>
      <c r="U126" s="75"/>
      <c r="V126" s="75"/>
    </row>
    <row r="127" spans="1:22" ht="17" thickBot="1" x14ac:dyDescent="0.35">
      <c r="A127" s="76" t="s">
        <v>32</v>
      </c>
      <c r="B127" s="188">
        <f>SUM(D127:T127)</f>
        <v>30</v>
      </c>
      <c r="C127" s="26">
        <f>B127</f>
        <v>30</v>
      </c>
      <c r="D127" s="78">
        <v>5</v>
      </c>
      <c r="E127" s="78"/>
      <c r="F127" s="79"/>
      <c r="G127" s="78">
        <v>5</v>
      </c>
      <c r="H127" s="78"/>
      <c r="I127" s="78">
        <v>10</v>
      </c>
      <c r="J127" s="78"/>
      <c r="K127" s="78">
        <v>5</v>
      </c>
      <c r="L127" s="78"/>
      <c r="M127" s="79"/>
      <c r="N127" s="78"/>
      <c r="O127" s="78"/>
      <c r="P127" s="78">
        <v>0</v>
      </c>
      <c r="Q127" s="78"/>
      <c r="R127" s="78">
        <v>5</v>
      </c>
      <c r="S127" s="78"/>
      <c r="T127" s="78"/>
      <c r="U127" s="78"/>
      <c r="V127" s="78"/>
    </row>
    <row r="128" spans="1:22" ht="21.1" x14ac:dyDescent="0.35">
      <c r="A128" s="66" t="s">
        <v>729</v>
      </c>
      <c r="B128" s="187"/>
      <c r="C128" s="27"/>
      <c r="D128" s="75"/>
      <c r="E128" s="75"/>
      <c r="F128" s="54"/>
      <c r="G128" s="75"/>
      <c r="H128" s="75"/>
      <c r="I128" s="75"/>
      <c r="J128" s="75"/>
      <c r="K128" s="75"/>
      <c r="L128" s="75"/>
      <c r="M128" s="54"/>
      <c r="N128" s="75"/>
      <c r="O128" s="83"/>
      <c r="P128" s="83"/>
      <c r="Q128" s="83"/>
      <c r="R128" s="83"/>
      <c r="S128" s="83" t="s">
        <v>551</v>
      </c>
      <c r="T128" s="83"/>
      <c r="U128" s="83"/>
      <c r="V128" s="83"/>
    </row>
    <row r="129" spans="1:22" x14ac:dyDescent="0.3">
      <c r="A129" s="72" t="s">
        <v>28</v>
      </c>
      <c r="B129" s="187">
        <f>SUM(D129:T129)</f>
        <v>0</v>
      </c>
      <c r="C129" s="25">
        <f>B129+10</f>
        <v>10</v>
      </c>
      <c r="D129" s="75"/>
      <c r="E129" s="75"/>
      <c r="F129" s="54"/>
      <c r="G129" s="75"/>
      <c r="H129" s="75"/>
      <c r="I129" s="75"/>
      <c r="J129" s="75"/>
      <c r="K129" s="75"/>
      <c r="L129" s="75"/>
      <c r="M129" s="54"/>
      <c r="N129" s="75"/>
      <c r="O129" s="75"/>
      <c r="P129" s="75"/>
      <c r="Q129" s="75"/>
      <c r="R129" s="75"/>
      <c r="S129" s="75"/>
      <c r="T129" s="75"/>
      <c r="U129" s="75"/>
      <c r="V129" s="75"/>
    </row>
    <row r="130" spans="1:22" x14ac:dyDescent="0.3">
      <c r="A130" s="72" t="s">
        <v>29</v>
      </c>
      <c r="B130" s="187">
        <f>SUM(D130:T130)</f>
        <v>1</v>
      </c>
      <c r="C130" s="25">
        <f>B130+24</f>
        <v>25</v>
      </c>
      <c r="D130" s="75"/>
      <c r="E130" s="75"/>
      <c r="F130" s="54"/>
      <c r="G130" s="75"/>
      <c r="H130" s="75"/>
      <c r="I130" s="75"/>
      <c r="J130" s="75"/>
      <c r="K130" s="75"/>
      <c r="L130" s="75"/>
      <c r="M130" s="54"/>
      <c r="N130" s="75"/>
      <c r="O130" s="75"/>
      <c r="P130" s="75"/>
      <c r="Q130" s="75"/>
      <c r="R130" s="75"/>
      <c r="S130" s="75">
        <v>1</v>
      </c>
      <c r="T130" s="75"/>
      <c r="U130" s="75"/>
      <c r="V130" s="75"/>
    </row>
    <row r="131" spans="1:22" x14ac:dyDescent="0.3">
      <c r="A131" s="72" t="s">
        <v>30</v>
      </c>
      <c r="B131" s="187">
        <f>B129+B130</f>
        <v>1</v>
      </c>
      <c r="C131" s="25">
        <f>C129+C130</f>
        <v>35</v>
      </c>
      <c r="D131" s="75"/>
      <c r="E131" s="75"/>
      <c r="F131" s="54"/>
      <c r="G131" s="75"/>
      <c r="H131" s="75"/>
      <c r="I131" s="75"/>
      <c r="J131" s="75"/>
      <c r="K131" s="75"/>
      <c r="L131" s="75"/>
      <c r="M131" s="54"/>
      <c r="N131" s="75"/>
      <c r="O131" s="75"/>
      <c r="P131" s="75"/>
      <c r="Q131" s="75"/>
      <c r="R131" s="75"/>
      <c r="S131" s="75"/>
      <c r="T131" s="75"/>
      <c r="U131" s="75"/>
      <c r="V131" s="75"/>
    </row>
    <row r="132" spans="1:22" x14ac:dyDescent="0.3">
      <c r="A132" s="72" t="s">
        <v>31</v>
      </c>
      <c r="B132" s="187">
        <f>SUM(D132:T132)</f>
        <v>0</v>
      </c>
      <c r="C132" s="25">
        <f>B132+6</f>
        <v>6</v>
      </c>
      <c r="D132" s="75"/>
      <c r="E132" s="75"/>
      <c r="F132" s="54"/>
      <c r="G132" s="75"/>
      <c r="H132" s="75"/>
      <c r="I132" s="75"/>
      <c r="J132" s="75"/>
      <c r="K132" s="75"/>
      <c r="L132" s="75"/>
      <c r="M132" s="54"/>
      <c r="N132" s="75"/>
      <c r="O132" s="75"/>
      <c r="P132" s="75"/>
      <c r="Q132" s="75"/>
      <c r="R132" s="75"/>
      <c r="S132" s="75"/>
      <c r="T132" s="75"/>
      <c r="U132" s="75"/>
      <c r="V132" s="75"/>
    </row>
    <row r="133" spans="1:22" ht="17" thickBot="1" x14ac:dyDescent="0.35">
      <c r="A133" s="76" t="s">
        <v>32</v>
      </c>
      <c r="B133" s="188">
        <f>SUM(D133:T133)</f>
        <v>0</v>
      </c>
      <c r="C133" s="26">
        <f>B133+36</f>
        <v>36</v>
      </c>
      <c r="D133" s="78"/>
      <c r="E133" s="78"/>
      <c r="F133" s="79"/>
      <c r="G133" s="78"/>
      <c r="H133" s="78"/>
      <c r="I133" s="78"/>
      <c r="J133" s="78"/>
      <c r="K133" s="78"/>
      <c r="L133" s="78"/>
      <c r="M133" s="79"/>
      <c r="N133" s="78"/>
      <c r="O133" s="78"/>
      <c r="P133" s="78"/>
      <c r="Q133" s="78"/>
      <c r="R133" s="78"/>
      <c r="S133" s="78"/>
      <c r="T133" s="78"/>
      <c r="U133" s="78"/>
      <c r="V133" s="78"/>
    </row>
    <row r="134" spans="1:22" ht="21.1" x14ac:dyDescent="0.35">
      <c r="A134" s="66" t="s">
        <v>277</v>
      </c>
      <c r="B134" s="187"/>
      <c r="C134" s="27"/>
      <c r="D134" s="75"/>
      <c r="E134" s="75"/>
      <c r="F134" s="54"/>
      <c r="G134" s="75"/>
      <c r="H134" s="75"/>
      <c r="I134" s="75"/>
      <c r="J134" s="75"/>
      <c r="K134" s="75"/>
      <c r="L134" s="75"/>
      <c r="M134" s="54"/>
      <c r="N134" s="75"/>
      <c r="O134" s="75"/>
      <c r="P134" s="75"/>
      <c r="Q134" s="75"/>
      <c r="R134" s="75"/>
      <c r="S134" s="75"/>
      <c r="T134" s="75"/>
      <c r="U134" s="75"/>
      <c r="V134" s="75"/>
    </row>
    <row r="135" spans="1:22" x14ac:dyDescent="0.3">
      <c r="A135" s="72" t="s">
        <v>28</v>
      </c>
      <c r="B135" s="187">
        <f>SUM(D135:T135)+1</f>
        <v>1</v>
      </c>
      <c r="C135" s="25">
        <f>B135+7</f>
        <v>8</v>
      </c>
      <c r="D135" s="75"/>
      <c r="E135" s="75"/>
      <c r="F135" s="54"/>
      <c r="G135" s="75"/>
      <c r="H135" s="75"/>
      <c r="I135" s="75"/>
      <c r="J135" s="75"/>
      <c r="K135" s="75"/>
      <c r="L135" s="75"/>
      <c r="M135" s="54"/>
      <c r="N135" s="75"/>
      <c r="O135" s="75"/>
      <c r="P135" s="75"/>
      <c r="Q135" s="75"/>
      <c r="R135" s="75"/>
      <c r="S135" s="75"/>
      <c r="T135" s="75"/>
      <c r="U135" s="75"/>
      <c r="V135" s="75"/>
    </row>
    <row r="136" spans="1:22" x14ac:dyDescent="0.3">
      <c r="A136" s="72" t="s">
        <v>29</v>
      </c>
      <c r="B136" s="187">
        <f>SUM(D136:T136)+1</f>
        <v>1</v>
      </c>
      <c r="C136" s="25">
        <f>B136+16</f>
        <v>17</v>
      </c>
      <c r="D136" s="75"/>
      <c r="E136" s="75"/>
      <c r="F136" s="54"/>
      <c r="G136" s="75"/>
      <c r="H136" s="75"/>
      <c r="I136" s="75"/>
      <c r="J136" s="75"/>
      <c r="K136" s="75"/>
      <c r="L136" s="75"/>
      <c r="M136" s="54"/>
      <c r="N136" s="75"/>
      <c r="O136" s="75"/>
      <c r="P136" s="75"/>
      <c r="Q136" s="75"/>
      <c r="R136" s="75"/>
      <c r="S136" s="75"/>
      <c r="T136" s="75"/>
      <c r="U136" s="75"/>
      <c r="V136" s="75"/>
    </row>
    <row r="137" spans="1:22" x14ac:dyDescent="0.3">
      <c r="A137" s="72" t="s">
        <v>30</v>
      </c>
      <c r="B137" s="187">
        <f>B135+B136</f>
        <v>2</v>
      </c>
      <c r="C137" s="25">
        <f>C135+C136</f>
        <v>25</v>
      </c>
      <c r="D137" s="75"/>
      <c r="E137" s="75"/>
      <c r="F137" s="54"/>
      <c r="G137" s="75"/>
      <c r="H137" s="75"/>
      <c r="I137" s="75"/>
      <c r="J137" s="75"/>
      <c r="K137" s="75"/>
      <c r="L137" s="75"/>
      <c r="M137" s="54"/>
      <c r="N137" s="75"/>
      <c r="O137" s="75"/>
      <c r="P137" s="75"/>
      <c r="Q137" s="75"/>
      <c r="R137" s="75"/>
      <c r="S137" s="75"/>
      <c r="T137" s="75"/>
      <c r="U137" s="75"/>
      <c r="V137" s="75"/>
    </row>
    <row r="138" spans="1:22" x14ac:dyDescent="0.3">
      <c r="A138" s="72" t="s">
        <v>31</v>
      </c>
      <c r="B138" s="187">
        <f>SUM(D138:T138)</f>
        <v>0</v>
      </c>
      <c r="C138" s="25">
        <f>B138+3</f>
        <v>3</v>
      </c>
      <c r="D138" s="75"/>
      <c r="E138" s="75"/>
      <c r="F138" s="54"/>
      <c r="G138" s="75"/>
      <c r="H138" s="75"/>
      <c r="I138" s="75"/>
      <c r="J138" s="75"/>
      <c r="K138" s="75"/>
      <c r="L138" s="75"/>
      <c r="M138" s="54"/>
      <c r="N138" s="75"/>
      <c r="O138" s="75"/>
      <c r="P138" s="75"/>
      <c r="Q138" s="75"/>
      <c r="R138" s="75"/>
      <c r="S138" s="75"/>
      <c r="T138" s="75"/>
      <c r="U138" s="75"/>
      <c r="V138" s="75"/>
    </row>
    <row r="139" spans="1:22" ht="17" thickBot="1" x14ac:dyDescent="0.35">
      <c r="A139" s="76" t="s">
        <v>32</v>
      </c>
      <c r="B139" s="188">
        <f>SUM(D139:T139)</f>
        <v>0</v>
      </c>
      <c r="C139" s="26">
        <f>B139+15</f>
        <v>15</v>
      </c>
      <c r="D139" s="78"/>
      <c r="E139" s="78"/>
      <c r="F139" s="79"/>
      <c r="G139" s="78"/>
      <c r="H139" s="78"/>
      <c r="I139" s="78"/>
      <c r="J139" s="78"/>
      <c r="K139" s="78"/>
      <c r="L139" s="78"/>
      <c r="M139" s="79"/>
      <c r="N139" s="78"/>
      <c r="O139" s="78"/>
      <c r="P139" s="78"/>
      <c r="Q139" s="78"/>
      <c r="R139" s="78"/>
      <c r="S139" s="78"/>
      <c r="T139" s="78"/>
      <c r="U139" s="78"/>
      <c r="V139" s="78"/>
    </row>
    <row r="140" spans="1:22" ht="21.1" x14ac:dyDescent="0.35">
      <c r="A140" s="66" t="s">
        <v>278</v>
      </c>
      <c r="B140" s="187"/>
      <c r="C140" s="27"/>
      <c r="D140" s="75" t="s">
        <v>551</v>
      </c>
      <c r="E140" s="75" t="s">
        <v>551</v>
      </c>
      <c r="F140" s="54"/>
      <c r="G140" s="75" t="s">
        <v>551</v>
      </c>
      <c r="H140" s="75" t="s">
        <v>551</v>
      </c>
      <c r="I140" s="75" t="s">
        <v>551</v>
      </c>
      <c r="J140" s="75" t="s">
        <v>551</v>
      </c>
      <c r="K140" s="75" t="s">
        <v>551</v>
      </c>
      <c r="L140" s="75" t="s">
        <v>551</v>
      </c>
      <c r="M140" s="54"/>
      <c r="N140" s="75">
        <v>9</v>
      </c>
      <c r="O140" s="75" t="s">
        <v>551</v>
      </c>
      <c r="P140" s="75" t="s">
        <v>551</v>
      </c>
      <c r="Q140" s="75" t="s">
        <v>551</v>
      </c>
      <c r="R140" s="75" t="s">
        <v>551</v>
      </c>
      <c r="S140" s="75" t="s">
        <v>548</v>
      </c>
      <c r="T140" s="75" t="s">
        <v>621</v>
      </c>
      <c r="U140" s="75" t="s">
        <v>551</v>
      </c>
      <c r="V140" s="75" t="s">
        <v>551</v>
      </c>
    </row>
    <row r="141" spans="1:22" x14ac:dyDescent="0.3">
      <c r="A141" s="72" t="s">
        <v>28</v>
      </c>
      <c r="B141" s="187">
        <f>SUM(D141:T141)+8</f>
        <v>10</v>
      </c>
      <c r="C141" s="25">
        <f>B141+6</f>
        <v>16</v>
      </c>
      <c r="D141" s="75"/>
      <c r="E141" s="75"/>
      <c r="F141" s="54"/>
      <c r="G141" s="75"/>
      <c r="H141" s="75"/>
      <c r="I141" s="75"/>
      <c r="J141" s="75"/>
      <c r="K141" s="75"/>
      <c r="L141" s="75"/>
      <c r="M141" s="54"/>
      <c r="N141" s="75">
        <v>1</v>
      </c>
      <c r="O141" s="75"/>
      <c r="P141" s="75"/>
      <c r="Q141" s="75"/>
      <c r="R141" s="75"/>
      <c r="S141" s="75">
        <v>1</v>
      </c>
      <c r="T141" s="75"/>
      <c r="U141" s="75"/>
      <c r="V141" s="75"/>
    </row>
    <row r="142" spans="1:22" x14ac:dyDescent="0.3">
      <c r="A142" s="72" t="s">
        <v>29</v>
      </c>
      <c r="B142" s="187">
        <f>SUM(D142:T142)+8</f>
        <v>20</v>
      </c>
      <c r="C142" s="25">
        <f>B142+8</f>
        <v>28</v>
      </c>
      <c r="D142" s="75">
        <v>1</v>
      </c>
      <c r="E142" s="75">
        <v>1</v>
      </c>
      <c r="F142" s="54"/>
      <c r="G142" s="75">
        <v>1</v>
      </c>
      <c r="H142" s="75">
        <v>1</v>
      </c>
      <c r="I142" s="75">
        <v>1</v>
      </c>
      <c r="J142" s="75">
        <v>1</v>
      </c>
      <c r="K142" s="75">
        <v>1</v>
      </c>
      <c r="L142" s="75">
        <v>1</v>
      </c>
      <c r="M142" s="54"/>
      <c r="N142" s="75"/>
      <c r="O142" s="75">
        <v>1</v>
      </c>
      <c r="P142" s="75">
        <v>1</v>
      </c>
      <c r="Q142" s="75">
        <v>1</v>
      </c>
      <c r="R142" s="75">
        <v>1</v>
      </c>
      <c r="S142" s="75"/>
      <c r="T142" s="75"/>
      <c r="U142" s="75">
        <v>1</v>
      </c>
      <c r="V142" s="75">
        <v>1</v>
      </c>
    </row>
    <row r="143" spans="1:22" x14ac:dyDescent="0.3">
      <c r="A143" s="72" t="s">
        <v>30</v>
      </c>
      <c r="B143" s="187">
        <f>B141+B142</f>
        <v>30</v>
      </c>
      <c r="C143" s="25">
        <f>C141+C142</f>
        <v>44</v>
      </c>
      <c r="D143" s="75"/>
      <c r="E143" s="75"/>
      <c r="F143" s="54"/>
      <c r="G143" s="75"/>
      <c r="H143" s="75"/>
      <c r="I143" s="75"/>
      <c r="J143" s="75"/>
      <c r="K143" s="75"/>
      <c r="L143" s="75"/>
      <c r="M143" s="54"/>
      <c r="N143" s="75"/>
      <c r="O143" s="75"/>
      <c r="P143" s="75"/>
      <c r="Q143" s="75"/>
      <c r="R143" s="75"/>
      <c r="S143" s="75"/>
      <c r="T143" s="75"/>
      <c r="U143" s="75"/>
      <c r="V143" s="75"/>
    </row>
    <row r="144" spans="1:22" x14ac:dyDescent="0.3">
      <c r="A144" s="72" t="s">
        <v>31</v>
      </c>
      <c r="B144" s="187">
        <f>SUM(D144:T144)+1</f>
        <v>2</v>
      </c>
      <c r="C144" s="25">
        <f>B144+1</f>
        <v>3</v>
      </c>
      <c r="D144" s="75"/>
      <c r="E144" s="75"/>
      <c r="F144" s="54"/>
      <c r="G144" s="75"/>
      <c r="H144" s="75"/>
      <c r="I144" s="75"/>
      <c r="J144" s="75">
        <v>1</v>
      </c>
      <c r="K144" s="75"/>
      <c r="L144" s="75"/>
      <c r="M144" s="54"/>
      <c r="N144" s="75"/>
      <c r="O144" s="75"/>
      <c r="P144" s="75"/>
      <c r="Q144" s="75"/>
      <c r="R144" s="75"/>
      <c r="S144" s="75"/>
      <c r="T144" s="75"/>
      <c r="U144" s="75"/>
      <c r="V144" s="75"/>
    </row>
    <row r="145" spans="1:22" x14ac:dyDescent="0.3">
      <c r="A145" s="80" t="s">
        <v>40</v>
      </c>
      <c r="B145" s="187"/>
      <c r="C145" s="25"/>
      <c r="D145" s="75"/>
      <c r="E145" s="75"/>
      <c r="F145" s="54"/>
      <c r="G145" s="75"/>
      <c r="H145" s="75"/>
      <c r="I145" s="75"/>
      <c r="J145" s="75"/>
      <c r="K145" s="75"/>
      <c r="L145" s="75"/>
      <c r="M145" s="54"/>
      <c r="N145" s="75"/>
      <c r="O145" s="75"/>
      <c r="P145" s="75"/>
      <c r="Q145" s="75"/>
      <c r="R145" s="75"/>
      <c r="S145" s="75"/>
      <c r="T145" s="75"/>
      <c r="U145" s="75"/>
      <c r="V145" s="75"/>
    </row>
    <row r="146" spans="1:22" x14ac:dyDescent="0.3">
      <c r="A146" s="80" t="s">
        <v>85</v>
      </c>
      <c r="B146" s="187"/>
      <c r="C146" s="25"/>
      <c r="D146" s="75"/>
      <c r="E146" s="75"/>
      <c r="F146" s="54"/>
      <c r="G146" s="75"/>
      <c r="H146" s="75"/>
      <c r="I146" s="75"/>
      <c r="J146" s="75"/>
      <c r="K146" s="75"/>
      <c r="L146" s="75"/>
      <c r="M146" s="54"/>
      <c r="N146" s="75"/>
      <c r="O146" s="75"/>
      <c r="P146" s="75"/>
      <c r="Q146" s="75"/>
      <c r="R146" s="75"/>
      <c r="S146" s="75"/>
      <c r="T146" s="75"/>
      <c r="U146" s="75"/>
      <c r="V146" s="75"/>
    </row>
    <row r="147" spans="1:22" ht="17" thickBot="1" x14ac:dyDescent="0.35">
      <c r="A147" s="76" t="s">
        <v>32</v>
      </c>
      <c r="B147" s="188">
        <f>SUM(D147:T147)+5</f>
        <v>10</v>
      </c>
      <c r="C147" s="26">
        <f>B147+5</f>
        <v>15</v>
      </c>
      <c r="D147" s="78"/>
      <c r="E147" s="78"/>
      <c r="F147" s="79"/>
      <c r="G147" s="78"/>
      <c r="H147" s="78"/>
      <c r="I147" s="78"/>
      <c r="J147" s="78">
        <v>5</v>
      </c>
      <c r="K147" s="78"/>
      <c r="L147" s="78"/>
      <c r="M147" s="79"/>
      <c r="N147" s="78"/>
      <c r="O147" s="78"/>
      <c r="P147" s="78"/>
      <c r="Q147" s="78"/>
      <c r="R147" s="78"/>
      <c r="S147" s="78"/>
      <c r="T147" s="78"/>
      <c r="U147" s="78"/>
      <c r="V147" s="78"/>
    </row>
    <row r="148" spans="1:22" ht="21.1" x14ac:dyDescent="0.35">
      <c r="A148" s="66" t="s">
        <v>483</v>
      </c>
      <c r="B148" s="187"/>
      <c r="C148" s="27"/>
      <c r="D148" s="75"/>
      <c r="E148" s="75"/>
      <c r="F148" s="54"/>
      <c r="G148" s="75"/>
      <c r="H148" s="75"/>
      <c r="I148" s="75"/>
      <c r="J148" s="75"/>
      <c r="K148" s="75"/>
      <c r="L148" s="75"/>
      <c r="M148" s="54"/>
      <c r="N148" s="75"/>
      <c r="O148" s="83"/>
      <c r="P148" s="83"/>
      <c r="Q148" s="83"/>
      <c r="R148" s="83"/>
      <c r="S148" s="83"/>
      <c r="T148" s="83"/>
      <c r="U148" s="83"/>
      <c r="V148" s="83"/>
    </row>
    <row r="149" spans="1:22" x14ac:dyDescent="0.3">
      <c r="A149" s="72" t="s">
        <v>28</v>
      </c>
      <c r="B149" s="187">
        <f>SUM(D149:T149)</f>
        <v>0</v>
      </c>
      <c r="C149" s="25">
        <f>B149</f>
        <v>0</v>
      </c>
      <c r="D149" s="75"/>
      <c r="E149" s="75"/>
      <c r="F149" s="54"/>
      <c r="G149" s="75"/>
      <c r="H149" s="75"/>
      <c r="I149" s="75"/>
      <c r="J149" s="75"/>
      <c r="K149" s="75"/>
      <c r="L149" s="75"/>
      <c r="M149" s="54"/>
      <c r="N149" s="75"/>
      <c r="O149" s="75"/>
      <c r="P149" s="75"/>
      <c r="Q149" s="75"/>
      <c r="R149" s="75"/>
      <c r="S149" s="75"/>
      <c r="T149" s="75"/>
      <c r="U149" s="75"/>
      <c r="V149" s="75"/>
    </row>
    <row r="150" spans="1:22" x14ac:dyDescent="0.3">
      <c r="A150" s="72" t="s">
        <v>29</v>
      </c>
      <c r="B150" s="187">
        <f>SUM(D150:T150)</f>
        <v>0</v>
      </c>
      <c r="C150" s="25">
        <f>B150</f>
        <v>0</v>
      </c>
      <c r="D150" s="75"/>
      <c r="E150" s="75"/>
      <c r="F150" s="54"/>
      <c r="G150" s="75"/>
      <c r="H150" s="75"/>
      <c r="I150" s="75"/>
      <c r="J150" s="75"/>
      <c r="K150" s="75"/>
      <c r="L150" s="75"/>
      <c r="M150" s="54"/>
      <c r="N150" s="75"/>
      <c r="O150" s="75"/>
      <c r="P150" s="75"/>
      <c r="Q150" s="75"/>
      <c r="R150" s="75"/>
      <c r="S150" s="75"/>
      <c r="T150" s="75"/>
      <c r="U150" s="75"/>
      <c r="V150" s="75"/>
    </row>
    <row r="151" spans="1:22" x14ac:dyDescent="0.3">
      <c r="A151" s="72" t="s">
        <v>30</v>
      </c>
      <c r="B151" s="187">
        <f>B149+B150</f>
        <v>0</v>
      </c>
      <c r="C151" s="25">
        <f>C149+C150</f>
        <v>0</v>
      </c>
      <c r="D151" s="75"/>
      <c r="E151" s="75"/>
      <c r="F151" s="54"/>
      <c r="G151" s="75"/>
      <c r="H151" s="75"/>
      <c r="I151" s="75"/>
      <c r="J151" s="75"/>
      <c r="K151" s="75"/>
      <c r="L151" s="75"/>
      <c r="M151" s="54"/>
      <c r="N151" s="75"/>
      <c r="O151" s="75"/>
      <c r="P151" s="75"/>
      <c r="Q151" s="75"/>
      <c r="R151" s="75"/>
      <c r="S151" s="75"/>
      <c r="T151" s="75"/>
      <c r="U151" s="75"/>
      <c r="V151" s="75"/>
    </row>
    <row r="152" spans="1:22" x14ac:dyDescent="0.3">
      <c r="A152" s="72" t="s">
        <v>31</v>
      </c>
      <c r="B152" s="187">
        <f>SUM(D152:T152)</f>
        <v>0</v>
      </c>
      <c r="C152" s="25">
        <f>B152</f>
        <v>0</v>
      </c>
      <c r="D152" s="75"/>
      <c r="E152" s="75"/>
      <c r="F152" s="54"/>
      <c r="G152" s="75"/>
      <c r="H152" s="75"/>
      <c r="I152" s="75"/>
      <c r="J152" s="75"/>
      <c r="K152" s="75"/>
      <c r="L152" s="75"/>
      <c r="M152" s="54"/>
      <c r="N152" s="75"/>
      <c r="O152" s="75"/>
      <c r="P152" s="75"/>
      <c r="Q152" s="75"/>
      <c r="R152" s="75"/>
      <c r="S152" s="75"/>
      <c r="T152" s="75"/>
      <c r="U152" s="75"/>
      <c r="V152" s="75"/>
    </row>
    <row r="153" spans="1:22" ht="17" thickBot="1" x14ac:dyDescent="0.35">
      <c r="A153" s="76" t="s">
        <v>32</v>
      </c>
      <c r="B153" s="188">
        <f>SUM(D153:T153)</f>
        <v>0</v>
      </c>
      <c r="C153" s="26">
        <f>B153</f>
        <v>0</v>
      </c>
      <c r="D153" s="78"/>
      <c r="E153" s="78"/>
      <c r="F153" s="79"/>
      <c r="G153" s="78"/>
      <c r="H153" s="78"/>
      <c r="I153" s="78"/>
      <c r="J153" s="78"/>
      <c r="K153" s="78"/>
      <c r="L153" s="78"/>
      <c r="M153" s="79"/>
      <c r="N153" s="78"/>
      <c r="O153" s="78"/>
      <c r="P153" s="78"/>
      <c r="Q153" s="78"/>
      <c r="R153" s="78"/>
      <c r="S153" s="78"/>
      <c r="T153" s="78"/>
      <c r="U153" s="78"/>
      <c r="V153" s="78"/>
    </row>
    <row r="154" spans="1:22" ht="21.1" x14ac:dyDescent="0.35">
      <c r="A154" s="66" t="s">
        <v>279</v>
      </c>
      <c r="B154" s="187"/>
      <c r="C154" s="27"/>
      <c r="D154" s="75" t="s">
        <v>541</v>
      </c>
      <c r="E154" s="75" t="s">
        <v>541</v>
      </c>
      <c r="F154" s="54"/>
      <c r="G154" s="75" t="s">
        <v>551</v>
      </c>
      <c r="H154" s="75"/>
      <c r="I154" s="75" t="s">
        <v>541</v>
      </c>
      <c r="J154" s="75" t="s">
        <v>541</v>
      </c>
      <c r="K154" s="75" t="s">
        <v>551</v>
      </c>
      <c r="L154" s="75" t="s">
        <v>595</v>
      </c>
      <c r="M154" s="54"/>
      <c r="N154" s="75" t="s">
        <v>541</v>
      </c>
      <c r="O154" s="83" t="s">
        <v>541</v>
      </c>
      <c r="P154" s="83" t="s">
        <v>541</v>
      </c>
      <c r="Q154" s="83" t="s">
        <v>541</v>
      </c>
      <c r="R154" s="83" t="s">
        <v>541</v>
      </c>
      <c r="S154" s="83" t="s">
        <v>541</v>
      </c>
      <c r="T154" s="83" t="s">
        <v>541</v>
      </c>
      <c r="U154" s="83"/>
      <c r="V154" s="83" t="s">
        <v>541</v>
      </c>
    </row>
    <row r="155" spans="1:22" x14ac:dyDescent="0.3">
      <c r="A155" s="72" t="s">
        <v>28</v>
      </c>
      <c r="B155" s="187">
        <f>SUM(D155:T155)</f>
        <v>11</v>
      </c>
      <c r="C155" s="25">
        <f>B155</f>
        <v>11</v>
      </c>
      <c r="D155" s="75">
        <v>1</v>
      </c>
      <c r="E155" s="75">
        <v>1</v>
      </c>
      <c r="F155" s="54"/>
      <c r="G155" s="75"/>
      <c r="H155" s="75"/>
      <c r="I155" s="75">
        <v>1</v>
      </c>
      <c r="J155" s="75">
        <v>1</v>
      </c>
      <c r="K155" s="75"/>
      <c r="L155" s="75"/>
      <c r="M155" s="54"/>
      <c r="N155" s="75">
        <v>1</v>
      </c>
      <c r="O155" s="75">
        <v>1</v>
      </c>
      <c r="P155" s="75">
        <v>1</v>
      </c>
      <c r="Q155" s="75">
        <v>1</v>
      </c>
      <c r="R155" s="75">
        <v>1</v>
      </c>
      <c r="S155" s="75">
        <v>1</v>
      </c>
      <c r="T155" s="75">
        <v>1</v>
      </c>
      <c r="U155" s="75"/>
      <c r="V155" s="75">
        <v>1</v>
      </c>
    </row>
    <row r="156" spans="1:22" x14ac:dyDescent="0.3">
      <c r="A156" s="72" t="s">
        <v>29</v>
      </c>
      <c r="B156" s="187">
        <f>SUM(D156:T156)+4</f>
        <v>7</v>
      </c>
      <c r="C156" s="25">
        <f>B156</f>
        <v>7</v>
      </c>
      <c r="D156" s="75"/>
      <c r="E156" s="75"/>
      <c r="F156" s="54"/>
      <c r="G156" s="75">
        <v>1</v>
      </c>
      <c r="H156" s="75"/>
      <c r="I156" s="75"/>
      <c r="J156" s="75"/>
      <c r="K156" s="75">
        <v>1</v>
      </c>
      <c r="L156" s="75">
        <v>1</v>
      </c>
      <c r="M156" s="54"/>
      <c r="N156" s="75"/>
      <c r="O156" s="75"/>
      <c r="P156" s="75"/>
      <c r="Q156" s="75"/>
      <c r="R156" s="75"/>
      <c r="S156" s="75"/>
      <c r="T156" s="75"/>
      <c r="U156" s="75"/>
      <c r="V156" s="75"/>
    </row>
    <row r="157" spans="1:22" x14ac:dyDescent="0.3">
      <c r="A157" s="72" t="s">
        <v>30</v>
      </c>
      <c r="B157" s="187">
        <f>B155+B156</f>
        <v>18</v>
      </c>
      <c r="C157" s="25">
        <f>C155+C156</f>
        <v>18</v>
      </c>
      <c r="D157" s="75"/>
      <c r="E157" s="75"/>
      <c r="F157" s="54"/>
      <c r="G157" s="75"/>
      <c r="H157" s="75"/>
      <c r="I157" s="75"/>
      <c r="J157" s="75"/>
      <c r="K157" s="75"/>
      <c r="L157" s="75"/>
      <c r="M157" s="54"/>
      <c r="N157" s="75"/>
      <c r="O157" s="75"/>
      <c r="P157" s="75"/>
      <c r="Q157" s="75"/>
      <c r="R157" s="75"/>
      <c r="S157" s="75"/>
      <c r="T157" s="75"/>
      <c r="U157" s="75"/>
      <c r="V157" s="75"/>
    </row>
    <row r="158" spans="1:22" x14ac:dyDescent="0.3">
      <c r="A158" s="72" t="s">
        <v>31</v>
      </c>
      <c r="B158" s="187">
        <f>SUM(D158:T158)</f>
        <v>0</v>
      </c>
      <c r="C158" s="25">
        <f>B158</f>
        <v>0</v>
      </c>
      <c r="D158" s="75"/>
      <c r="E158" s="75"/>
      <c r="F158" s="54"/>
      <c r="G158" s="75"/>
      <c r="H158" s="75"/>
      <c r="I158" s="75"/>
      <c r="J158" s="75"/>
      <c r="K158" s="75"/>
      <c r="L158" s="75"/>
      <c r="M158" s="54"/>
      <c r="N158" s="75"/>
      <c r="O158" s="75"/>
      <c r="P158" s="75"/>
      <c r="Q158" s="75"/>
      <c r="R158" s="75"/>
      <c r="S158" s="75"/>
      <c r="T158" s="75"/>
      <c r="U158" s="75"/>
      <c r="V158" s="75"/>
    </row>
    <row r="159" spans="1:22" ht="17" thickBot="1" x14ac:dyDescent="0.35">
      <c r="A159" s="76" t="s">
        <v>32</v>
      </c>
      <c r="B159" s="188">
        <f>SUM(D159:T159)</f>
        <v>0</v>
      </c>
      <c r="C159" s="26">
        <f>B159</f>
        <v>0</v>
      </c>
      <c r="D159" s="78"/>
      <c r="E159" s="78"/>
      <c r="F159" s="79"/>
      <c r="G159" s="78"/>
      <c r="H159" s="78"/>
      <c r="I159" s="78"/>
      <c r="J159" s="78"/>
      <c r="K159" s="78"/>
      <c r="L159" s="78"/>
      <c r="M159" s="79"/>
      <c r="N159" s="78"/>
      <c r="O159" s="78"/>
      <c r="P159" s="78"/>
      <c r="Q159" s="78"/>
      <c r="R159" s="78"/>
      <c r="S159" s="78"/>
      <c r="T159" s="78"/>
      <c r="U159" s="78"/>
      <c r="V159" s="78"/>
    </row>
    <row r="160" spans="1:22" ht="21.1" x14ac:dyDescent="0.35">
      <c r="A160" s="66" t="s">
        <v>484</v>
      </c>
      <c r="B160" s="187" t="s">
        <v>537</v>
      </c>
      <c r="C160" s="27"/>
      <c r="D160" s="75" t="s">
        <v>571</v>
      </c>
      <c r="E160" s="75" t="s">
        <v>542</v>
      </c>
      <c r="F160" s="54"/>
      <c r="G160" s="75" t="s">
        <v>551</v>
      </c>
      <c r="H160" s="75"/>
      <c r="I160" s="75"/>
      <c r="J160" s="75"/>
      <c r="K160" s="75"/>
      <c r="L160" s="75"/>
      <c r="M160" s="54"/>
      <c r="N160" s="75"/>
      <c r="O160" s="83"/>
      <c r="P160" s="83"/>
      <c r="Q160" s="83"/>
      <c r="R160" s="83"/>
      <c r="S160" s="83"/>
      <c r="T160" s="83"/>
      <c r="U160" s="83"/>
      <c r="V160" s="83"/>
    </row>
    <row r="161" spans="1:22" x14ac:dyDescent="0.3">
      <c r="A161" s="72" t="s">
        <v>28</v>
      </c>
      <c r="B161" s="187">
        <f>SUM(D161:T161)+2</f>
        <v>4</v>
      </c>
      <c r="C161" s="25">
        <f>B161+4</f>
        <v>8</v>
      </c>
      <c r="D161" s="75">
        <v>1</v>
      </c>
      <c r="E161" s="75">
        <v>1</v>
      </c>
      <c r="F161" s="54"/>
      <c r="G161" s="75"/>
      <c r="H161" s="75"/>
      <c r="I161" s="75"/>
      <c r="J161" s="75"/>
      <c r="K161" s="75"/>
      <c r="L161" s="75"/>
      <c r="M161" s="54"/>
      <c r="N161" s="75"/>
      <c r="O161" s="75"/>
      <c r="P161" s="75"/>
      <c r="Q161" s="75"/>
      <c r="R161" s="75"/>
      <c r="S161" s="75"/>
      <c r="T161" s="75"/>
      <c r="U161" s="75"/>
      <c r="V161" s="75"/>
    </row>
    <row r="162" spans="1:22" x14ac:dyDescent="0.3">
      <c r="A162" s="72" t="s">
        <v>29</v>
      </c>
      <c r="B162" s="187">
        <f>SUM(D162:T162)+2</f>
        <v>3</v>
      </c>
      <c r="C162" s="25">
        <f>B162+9</f>
        <v>12</v>
      </c>
      <c r="D162" s="75"/>
      <c r="E162" s="75"/>
      <c r="F162" s="54"/>
      <c r="G162" s="75">
        <v>1</v>
      </c>
      <c r="H162" s="75"/>
      <c r="I162" s="75"/>
      <c r="J162" s="75"/>
      <c r="K162" s="75"/>
      <c r="L162" s="75"/>
      <c r="M162" s="54"/>
      <c r="N162" s="75"/>
      <c r="O162" s="75"/>
      <c r="P162" s="75"/>
      <c r="Q162" s="75"/>
      <c r="R162" s="75"/>
      <c r="S162" s="75"/>
      <c r="T162" s="75"/>
      <c r="U162" s="75"/>
      <c r="V162" s="75"/>
    </row>
    <row r="163" spans="1:22" x14ac:dyDescent="0.3">
      <c r="A163" s="72" t="s">
        <v>30</v>
      </c>
      <c r="B163" s="187">
        <f>B161+B162</f>
        <v>7</v>
      </c>
      <c r="C163" s="25">
        <f>C161+C162</f>
        <v>20</v>
      </c>
      <c r="D163" s="75"/>
      <c r="E163" s="75"/>
      <c r="F163" s="54"/>
      <c r="G163" s="75"/>
      <c r="H163" s="75"/>
      <c r="I163" s="75"/>
      <c r="J163" s="75"/>
      <c r="K163" s="75"/>
      <c r="L163" s="75"/>
      <c r="M163" s="54"/>
      <c r="N163" s="75"/>
      <c r="O163" s="75"/>
      <c r="P163" s="75"/>
      <c r="Q163" s="75"/>
      <c r="R163" s="75"/>
      <c r="S163" s="75"/>
      <c r="T163" s="75"/>
      <c r="U163" s="75"/>
      <c r="V163" s="75"/>
    </row>
    <row r="164" spans="1:22" x14ac:dyDescent="0.3">
      <c r="A164" s="72" t="s">
        <v>31</v>
      </c>
      <c r="B164" s="187">
        <f>SUM(D164:T164)</f>
        <v>0</v>
      </c>
      <c r="C164" s="25">
        <f>B164+1</f>
        <v>1</v>
      </c>
      <c r="D164" s="75"/>
      <c r="E164" s="75"/>
      <c r="F164" s="54"/>
      <c r="G164" s="75"/>
      <c r="H164" s="75"/>
      <c r="I164" s="75"/>
      <c r="J164" s="75"/>
      <c r="K164" s="75"/>
      <c r="L164" s="75"/>
      <c r="M164" s="54"/>
      <c r="N164" s="75"/>
      <c r="O164" s="75"/>
      <c r="P164" s="75"/>
      <c r="Q164" s="75"/>
      <c r="R164" s="75"/>
      <c r="S164" s="75"/>
      <c r="T164" s="75"/>
      <c r="U164" s="75"/>
      <c r="V164" s="75"/>
    </row>
    <row r="165" spans="1:22" ht="17" thickBot="1" x14ac:dyDescent="0.35">
      <c r="A165" s="76" t="s">
        <v>32</v>
      </c>
      <c r="B165" s="188">
        <f>SUM(D165:T165)</f>
        <v>0</v>
      </c>
      <c r="C165" s="26">
        <f>B165+5</f>
        <v>5</v>
      </c>
      <c r="D165" s="78"/>
      <c r="E165" s="78"/>
      <c r="F165" s="79"/>
      <c r="G165" s="78"/>
      <c r="H165" s="78"/>
      <c r="I165" s="78"/>
      <c r="J165" s="78"/>
      <c r="K165" s="78"/>
      <c r="L165" s="78"/>
      <c r="M165" s="79"/>
      <c r="N165" s="78"/>
      <c r="O165" s="78"/>
      <c r="P165" s="78"/>
      <c r="Q165" s="78"/>
      <c r="R165" s="78"/>
      <c r="S165" s="78"/>
      <c r="T165" s="78"/>
      <c r="U165" s="78"/>
      <c r="V165" s="78"/>
    </row>
    <row r="166" spans="1:22" ht="21.1" x14ac:dyDescent="0.35">
      <c r="A166" s="66" t="s">
        <v>485</v>
      </c>
      <c r="B166" s="187"/>
      <c r="C166" s="27"/>
      <c r="D166" s="75" t="s">
        <v>556</v>
      </c>
      <c r="E166" s="75" t="s">
        <v>639</v>
      </c>
      <c r="F166" s="54"/>
      <c r="G166" s="75"/>
      <c r="H166" s="75" t="s">
        <v>551</v>
      </c>
      <c r="I166" s="75" t="s">
        <v>595</v>
      </c>
      <c r="J166" s="75" t="s">
        <v>551</v>
      </c>
      <c r="K166" s="75" t="s">
        <v>541</v>
      </c>
      <c r="L166" s="75" t="s">
        <v>541</v>
      </c>
      <c r="M166" s="54"/>
      <c r="N166" s="75"/>
      <c r="O166" s="83"/>
      <c r="P166" s="83"/>
      <c r="Q166" s="83"/>
      <c r="R166" s="83"/>
      <c r="S166" s="83"/>
      <c r="T166" s="83"/>
      <c r="U166" s="83"/>
      <c r="V166" s="83"/>
    </row>
    <row r="167" spans="1:22" x14ac:dyDescent="0.3">
      <c r="A167" s="72" t="s">
        <v>28</v>
      </c>
      <c r="B167" s="187">
        <f>SUM(D167:T167)</f>
        <v>2</v>
      </c>
      <c r="C167" s="25">
        <f>B167</f>
        <v>2</v>
      </c>
      <c r="D167" s="75"/>
      <c r="E167" s="75"/>
      <c r="F167" s="54"/>
      <c r="G167" s="75"/>
      <c r="H167" s="75"/>
      <c r="I167" s="75"/>
      <c r="J167" s="75"/>
      <c r="K167" s="75">
        <v>1</v>
      </c>
      <c r="L167" s="75">
        <v>1</v>
      </c>
      <c r="M167" s="54"/>
      <c r="N167" s="75"/>
      <c r="O167" s="75"/>
      <c r="P167" s="75"/>
      <c r="Q167" s="75"/>
      <c r="R167" s="75"/>
      <c r="S167" s="75"/>
      <c r="T167" s="75"/>
      <c r="U167" s="75"/>
      <c r="V167" s="75"/>
    </row>
    <row r="168" spans="1:22" x14ac:dyDescent="0.3">
      <c r="A168" s="72" t="s">
        <v>29</v>
      </c>
      <c r="B168" s="187">
        <f>SUM(D168:T168)</f>
        <v>5</v>
      </c>
      <c r="C168" s="25">
        <f>B168</f>
        <v>5</v>
      </c>
      <c r="D168" s="75">
        <v>1</v>
      </c>
      <c r="E168" s="75">
        <v>1</v>
      </c>
      <c r="F168" s="54"/>
      <c r="G168" s="75"/>
      <c r="H168" s="75">
        <v>1</v>
      </c>
      <c r="I168" s="75">
        <v>1</v>
      </c>
      <c r="J168" s="75">
        <v>1</v>
      </c>
      <c r="K168" s="75"/>
      <c r="L168" s="75"/>
      <c r="M168" s="54"/>
      <c r="N168" s="75"/>
      <c r="O168" s="75"/>
      <c r="P168" s="75"/>
      <c r="Q168" s="75"/>
      <c r="R168" s="75"/>
      <c r="S168" s="75"/>
      <c r="T168" s="75"/>
      <c r="U168" s="75"/>
      <c r="V168" s="75"/>
    </row>
    <row r="169" spans="1:22" x14ac:dyDescent="0.3">
      <c r="A169" s="72" t="s">
        <v>30</v>
      </c>
      <c r="B169" s="187">
        <f>B167+B168</f>
        <v>7</v>
      </c>
      <c r="C169" s="25">
        <f>C167+C168</f>
        <v>7</v>
      </c>
      <c r="D169" s="75"/>
      <c r="E169" s="75"/>
      <c r="F169" s="54"/>
      <c r="G169" s="75"/>
      <c r="H169" s="75"/>
      <c r="I169" s="75"/>
      <c r="J169" s="75"/>
      <c r="K169" s="75"/>
      <c r="L169" s="75"/>
      <c r="M169" s="54"/>
      <c r="N169" s="75"/>
      <c r="O169" s="75"/>
      <c r="P169" s="75"/>
      <c r="Q169" s="75"/>
      <c r="R169" s="75"/>
      <c r="S169" s="75"/>
      <c r="T169" s="75"/>
      <c r="U169" s="75"/>
      <c r="V169" s="75"/>
    </row>
    <row r="170" spans="1:22" x14ac:dyDescent="0.3">
      <c r="A170" s="72" t="s">
        <v>31</v>
      </c>
      <c r="B170" s="187">
        <f>SUM(D170:T170)</f>
        <v>1</v>
      </c>
      <c r="C170" s="25">
        <f>B170</f>
        <v>1</v>
      </c>
      <c r="D170" s="75"/>
      <c r="E170" s="75"/>
      <c r="F170" s="54"/>
      <c r="G170" s="75"/>
      <c r="H170" s="75">
        <v>1</v>
      </c>
      <c r="I170" s="75"/>
      <c r="J170" s="75"/>
      <c r="K170" s="75"/>
      <c r="L170" s="75"/>
      <c r="M170" s="54"/>
      <c r="N170" s="75"/>
      <c r="O170" s="75"/>
      <c r="P170" s="75"/>
      <c r="Q170" s="75"/>
      <c r="R170" s="75"/>
      <c r="S170" s="75"/>
      <c r="T170" s="75"/>
      <c r="U170" s="75"/>
      <c r="V170" s="75"/>
    </row>
    <row r="171" spans="1:22" ht="17" thickBot="1" x14ac:dyDescent="0.35">
      <c r="A171" s="76" t="s">
        <v>32</v>
      </c>
      <c r="B171" s="188">
        <f>SUM(D171:T171)</f>
        <v>5</v>
      </c>
      <c r="C171" s="26">
        <f>B171</f>
        <v>5</v>
      </c>
      <c r="D171" s="78"/>
      <c r="E171" s="78"/>
      <c r="F171" s="79"/>
      <c r="G171" s="78"/>
      <c r="H171" s="78">
        <v>5</v>
      </c>
      <c r="I171" s="78"/>
      <c r="J171" s="78"/>
      <c r="K171" s="78"/>
      <c r="L171" s="78"/>
      <c r="M171" s="79"/>
      <c r="N171" s="78"/>
      <c r="O171" s="78"/>
      <c r="P171" s="78"/>
      <c r="Q171" s="78"/>
      <c r="R171" s="78"/>
      <c r="S171" s="78"/>
      <c r="T171" s="78"/>
      <c r="U171" s="78"/>
      <c r="V171" s="78"/>
    </row>
    <row r="172" spans="1:22" ht="21.1" x14ac:dyDescent="0.35">
      <c r="A172" s="66" t="s">
        <v>609</v>
      </c>
      <c r="B172" s="187"/>
      <c r="C172" s="27"/>
      <c r="D172" s="75" t="s">
        <v>556</v>
      </c>
      <c r="E172" s="75" t="s">
        <v>551</v>
      </c>
      <c r="F172" s="54"/>
      <c r="G172" s="75" t="s">
        <v>542</v>
      </c>
      <c r="H172" s="75" t="s">
        <v>542</v>
      </c>
      <c r="I172" s="75" t="s">
        <v>542</v>
      </c>
      <c r="J172" s="75" t="s">
        <v>571</v>
      </c>
      <c r="K172" s="75" t="s">
        <v>542</v>
      </c>
      <c r="L172" s="75" t="s">
        <v>551</v>
      </c>
      <c r="M172" s="54"/>
      <c r="N172" s="75" t="s">
        <v>542</v>
      </c>
      <c r="O172" s="83" t="s">
        <v>542</v>
      </c>
      <c r="P172" s="83"/>
      <c r="Q172" s="83"/>
      <c r="R172" s="83" t="s">
        <v>542</v>
      </c>
      <c r="S172" s="83" t="s">
        <v>542</v>
      </c>
      <c r="T172" s="83" t="s">
        <v>542</v>
      </c>
      <c r="U172" s="83" t="s">
        <v>542</v>
      </c>
      <c r="V172" s="83" t="s">
        <v>542</v>
      </c>
    </row>
    <row r="173" spans="1:22" x14ac:dyDescent="0.3">
      <c r="A173" s="72" t="s">
        <v>28</v>
      </c>
      <c r="B173" s="187">
        <f>SUM(D173:T173)</f>
        <v>10</v>
      </c>
      <c r="C173" s="25">
        <f>B173</f>
        <v>10</v>
      </c>
      <c r="D173" s="75"/>
      <c r="E173" s="75"/>
      <c r="F173" s="54"/>
      <c r="G173" s="75">
        <v>1</v>
      </c>
      <c r="H173" s="75">
        <v>1</v>
      </c>
      <c r="I173" s="75">
        <v>1</v>
      </c>
      <c r="J173" s="75">
        <v>1</v>
      </c>
      <c r="K173" s="75">
        <v>1</v>
      </c>
      <c r="L173" s="75"/>
      <c r="M173" s="54"/>
      <c r="N173" s="75">
        <v>1</v>
      </c>
      <c r="O173" s="75">
        <v>1</v>
      </c>
      <c r="P173" s="75"/>
      <c r="Q173" s="75"/>
      <c r="R173" s="75">
        <v>1</v>
      </c>
      <c r="S173" s="75">
        <v>1</v>
      </c>
      <c r="T173" s="75">
        <v>1</v>
      </c>
      <c r="U173" s="75">
        <v>1</v>
      </c>
      <c r="V173" s="75">
        <v>1</v>
      </c>
    </row>
    <row r="174" spans="1:22" x14ac:dyDescent="0.3">
      <c r="A174" s="72" t="s">
        <v>29</v>
      </c>
      <c r="B174" s="187">
        <f>SUM(D174:T174)</f>
        <v>3</v>
      </c>
      <c r="C174" s="25">
        <f>B174</f>
        <v>3</v>
      </c>
      <c r="D174" s="75">
        <v>1</v>
      </c>
      <c r="E174" s="75">
        <v>1</v>
      </c>
      <c r="F174" s="54"/>
      <c r="G174" s="75"/>
      <c r="H174" s="75"/>
      <c r="I174" s="75"/>
      <c r="J174" s="75"/>
      <c r="K174" s="75"/>
      <c r="L174" s="75">
        <v>1</v>
      </c>
      <c r="M174" s="54"/>
      <c r="N174" s="75"/>
      <c r="O174" s="75"/>
      <c r="P174" s="75"/>
      <c r="Q174" s="75"/>
      <c r="R174" s="75"/>
      <c r="S174" s="75"/>
      <c r="T174" s="75"/>
      <c r="U174" s="75"/>
      <c r="V174" s="75"/>
    </row>
    <row r="175" spans="1:22" x14ac:dyDescent="0.3">
      <c r="A175" s="72" t="s">
        <v>30</v>
      </c>
      <c r="B175" s="187">
        <f>B173+B174</f>
        <v>13</v>
      </c>
      <c r="C175" s="25">
        <f>C173+C174</f>
        <v>13</v>
      </c>
      <c r="D175" s="75"/>
      <c r="E175" s="75"/>
      <c r="F175" s="54"/>
      <c r="G175" s="75"/>
      <c r="H175" s="75"/>
      <c r="I175" s="75"/>
      <c r="J175" s="75"/>
      <c r="K175" s="75"/>
      <c r="L175" s="75"/>
      <c r="M175" s="54"/>
      <c r="N175" s="75"/>
      <c r="O175" s="75"/>
      <c r="P175" s="75"/>
      <c r="Q175" s="75"/>
      <c r="R175" s="75"/>
      <c r="S175" s="75"/>
      <c r="T175" s="75"/>
      <c r="U175" s="75"/>
      <c r="V175" s="75"/>
    </row>
    <row r="176" spans="1:22" x14ac:dyDescent="0.3">
      <c r="A176" s="72" t="s">
        <v>31</v>
      </c>
      <c r="B176" s="187">
        <f>SUM(D176:T176)</f>
        <v>0</v>
      </c>
      <c r="C176" s="25">
        <f>B176</f>
        <v>0</v>
      </c>
      <c r="D176" s="75"/>
      <c r="E176" s="75"/>
      <c r="F176" s="54"/>
      <c r="G176" s="75"/>
      <c r="H176" s="75"/>
      <c r="I176" s="75"/>
      <c r="J176" s="75"/>
      <c r="K176" s="75"/>
      <c r="L176" s="75"/>
      <c r="M176" s="54"/>
      <c r="N176" s="75"/>
      <c r="O176" s="75"/>
      <c r="P176" s="75"/>
      <c r="Q176" s="75"/>
      <c r="R176" s="75"/>
      <c r="S176" s="75"/>
      <c r="T176" s="75"/>
      <c r="U176" s="75"/>
      <c r="V176" s="75"/>
    </row>
    <row r="177" spans="1:22" ht="17" thickBot="1" x14ac:dyDescent="0.35">
      <c r="A177" s="76" t="s">
        <v>32</v>
      </c>
      <c r="B177" s="188">
        <f>SUM(D177:T177)</f>
        <v>0</v>
      </c>
      <c r="C177" s="26">
        <f>B177</f>
        <v>0</v>
      </c>
      <c r="D177" s="78"/>
      <c r="E177" s="78"/>
      <c r="F177" s="79"/>
      <c r="G177" s="78"/>
      <c r="H177" s="78"/>
      <c r="I177" s="78"/>
      <c r="J177" s="78"/>
      <c r="K177" s="78"/>
      <c r="L177" s="78"/>
      <c r="M177" s="79"/>
      <c r="N177" s="78"/>
      <c r="O177" s="78"/>
      <c r="P177" s="78"/>
      <c r="Q177" s="78"/>
      <c r="R177" s="78"/>
      <c r="S177" s="78"/>
      <c r="T177" s="78"/>
      <c r="U177" s="78"/>
      <c r="V177" s="78"/>
    </row>
    <row r="178" spans="1:22" ht="21.1" x14ac:dyDescent="0.35">
      <c r="A178" s="48" t="s">
        <v>722</v>
      </c>
      <c r="B178" s="187"/>
      <c r="C178" s="27"/>
      <c r="D178" s="75"/>
      <c r="E178" s="75"/>
      <c r="F178" s="54"/>
      <c r="G178" s="75"/>
      <c r="H178" s="75"/>
      <c r="I178" s="75"/>
      <c r="J178" s="75"/>
      <c r="K178" s="75"/>
      <c r="L178" s="75"/>
      <c r="M178" s="54"/>
      <c r="N178" s="75"/>
      <c r="O178" s="83"/>
      <c r="P178" s="83" t="s">
        <v>556</v>
      </c>
      <c r="Q178" s="83" t="s">
        <v>551</v>
      </c>
      <c r="R178" s="83" t="s">
        <v>551</v>
      </c>
      <c r="S178" s="75" t="s">
        <v>551</v>
      </c>
      <c r="T178" s="75" t="s">
        <v>551</v>
      </c>
      <c r="U178" s="75" t="s">
        <v>551</v>
      </c>
      <c r="V178" s="75" t="s">
        <v>551</v>
      </c>
    </row>
    <row r="179" spans="1:22" x14ac:dyDescent="0.3">
      <c r="A179" s="80" t="s">
        <v>28</v>
      </c>
      <c r="B179" s="187">
        <f>SUM(D179:T179)</f>
        <v>0</v>
      </c>
      <c r="C179" s="25">
        <f>B179</f>
        <v>0</v>
      </c>
      <c r="D179" s="75"/>
      <c r="E179" s="75"/>
      <c r="F179" s="54"/>
      <c r="G179" s="75"/>
      <c r="H179" s="75"/>
      <c r="I179" s="75"/>
      <c r="J179" s="75"/>
      <c r="K179" s="75"/>
      <c r="L179" s="75"/>
      <c r="M179" s="54"/>
      <c r="N179" s="75"/>
      <c r="O179" s="75"/>
      <c r="P179" s="75"/>
      <c r="Q179" s="75"/>
      <c r="R179" s="75"/>
      <c r="S179" s="75"/>
      <c r="T179" s="75"/>
      <c r="U179" s="75"/>
      <c r="V179" s="75"/>
    </row>
    <row r="180" spans="1:22" x14ac:dyDescent="0.3">
      <c r="A180" s="80" t="s">
        <v>29</v>
      </c>
      <c r="B180" s="187">
        <f>SUM(D180:T180)</f>
        <v>5</v>
      </c>
      <c r="C180" s="25">
        <f>B180+8</f>
        <v>13</v>
      </c>
      <c r="D180" s="75"/>
      <c r="E180" s="75"/>
      <c r="F180" s="54"/>
      <c r="G180" s="75"/>
      <c r="H180" s="75"/>
      <c r="I180" s="75"/>
      <c r="J180" s="75"/>
      <c r="K180" s="75"/>
      <c r="L180" s="75"/>
      <c r="M180" s="54"/>
      <c r="N180" s="75"/>
      <c r="O180" s="75"/>
      <c r="P180" s="75">
        <v>1</v>
      </c>
      <c r="Q180" s="75">
        <v>1</v>
      </c>
      <c r="R180" s="75">
        <v>1</v>
      </c>
      <c r="S180" s="75">
        <v>1</v>
      </c>
      <c r="T180" s="75">
        <v>1</v>
      </c>
      <c r="U180" s="75">
        <v>1</v>
      </c>
      <c r="V180" s="75">
        <v>1</v>
      </c>
    </row>
    <row r="181" spans="1:22" x14ac:dyDescent="0.3">
      <c r="A181" s="80" t="s">
        <v>30</v>
      </c>
      <c r="B181" s="187">
        <f>B179+B180</f>
        <v>5</v>
      </c>
      <c r="C181" s="25">
        <f>C179+C180</f>
        <v>13</v>
      </c>
      <c r="D181" s="75"/>
      <c r="E181" s="75"/>
      <c r="F181" s="54"/>
      <c r="G181" s="75"/>
      <c r="H181" s="75"/>
      <c r="I181" s="75"/>
      <c r="J181" s="75"/>
      <c r="K181" s="75"/>
      <c r="L181" s="75"/>
      <c r="M181" s="54"/>
      <c r="N181" s="75"/>
      <c r="O181" s="75"/>
      <c r="P181" s="75"/>
      <c r="Q181" s="75"/>
      <c r="R181" s="75"/>
      <c r="S181" s="75"/>
      <c r="T181" s="75"/>
      <c r="U181" s="75"/>
      <c r="V181" s="75"/>
    </row>
    <row r="182" spans="1:22" x14ac:dyDescent="0.3">
      <c r="A182" s="80" t="s">
        <v>31</v>
      </c>
      <c r="B182" s="187">
        <f>SUM(D182:T182)</f>
        <v>0</v>
      </c>
      <c r="C182" s="25">
        <f>B182</f>
        <v>0</v>
      </c>
      <c r="D182" s="75"/>
      <c r="E182" s="75"/>
      <c r="F182" s="54"/>
      <c r="G182" s="75"/>
      <c r="H182" s="75"/>
      <c r="I182" s="75"/>
      <c r="J182" s="75"/>
      <c r="K182" s="75"/>
      <c r="L182" s="75"/>
      <c r="M182" s="54"/>
      <c r="N182" s="75"/>
      <c r="O182" s="75"/>
      <c r="P182" s="75"/>
      <c r="Q182" s="75"/>
      <c r="R182" s="75"/>
      <c r="S182" s="75"/>
      <c r="T182" s="75"/>
      <c r="U182" s="75"/>
      <c r="V182" s="75"/>
    </row>
    <row r="183" spans="1:22" ht="17" thickBot="1" x14ac:dyDescent="0.35">
      <c r="A183" s="82" t="s">
        <v>32</v>
      </c>
      <c r="B183" s="188">
        <f>SUM(D183:T183)</f>
        <v>0</v>
      </c>
      <c r="C183" s="26">
        <f>B183</f>
        <v>0</v>
      </c>
      <c r="D183" s="78"/>
      <c r="E183" s="78"/>
      <c r="F183" s="79"/>
      <c r="G183" s="78"/>
      <c r="H183" s="78"/>
      <c r="I183" s="78"/>
      <c r="J183" s="78"/>
      <c r="K183" s="78"/>
      <c r="L183" s="78"/>
      <c r="M183" s="79"/>
      <c r="N183" s="78"/>
      <c r="O183" s="78"/>
      <c r="P183" s="78"/>
      <c r="Q183" s="78"/>
      <c r="R183" s="78"/>
      <c r="S183" s="78"/>
      <c r="T183" s="78"/>
      <c r="U183" s="78"/>
      <c r="V183" s="78"/>
    </row>
    <row r="184" spans="1:22" ht="21.1" x14ac:dyDescent="0.35">
      <c r="A184" s="48" t="s">
        <v>280</v>
      </c>
      <c r="B184" s="187" t="s">
        <v>537</v>
      </c>
      <c r="C184" s="27"/>
      <c r="D184" s="75"/>
      <c r="E184" s="75"/>
      <c r="F184" s="54"/>
      <c r="G184" s="75"/>
      <c r="H184" s="75"/>
      <c r="I184" s="75"/>
      <c r="J184" s="75"/>
      <c r="K184" s="75"/>
      <c r="L184" s="75"/>
      <c r="M184" s="54"/>
      <c r="N184" s="75"/>
      <c r="O184" s="83"/>
      <c r="P184" s="83"/>
      <c r="Q184" s="83"/>
      <c r="R184" s="83"/>
      <c r="S184" s="83"/>
      <c r="T184" s="83"/>
      <c r="U184" s="83"/>
      <c r="V184" s="83"/>
    </row>
    <row r="185" spans="1:22" x14ac:dyDescent="0.3">
      <c r="A185" s="80" t="s">
        <v>28</v>
      </c>
      <c r="B185" s="187">
        <f>SUM(D185:T185)+1</f>
        <v>1</v>
      </c>
      <c r="C185" s="25">
        <f>B185</f>
        <v>1</v>
      </c>
      <c r="D185" s="75"/>
      <c r="E185" s="75"/>
      <c r="F185" s="54"/>
      <c r="G185" s="75"/>
      <c r="H185" s="75"/>
      <c r="I185" s="75"/>
      <c r="J185" s="75"/>
      <c r="K185" s="75"/>
      <c r="L185" s="75"/>
      <c r="M185" s="54"/>
      <c r="N185" s="75"/>
      <c r="O185" s="75"/>
      <c r="P185" s="75"/>
      <c r="Q185" s="75"/>
      <c r="R185" s="75"/>
      <c r="S185" s="75"/>
      <c r="T185" s="75"/>
      <c r="U185" s="75"/>
      <c r="V185" s="75"/>
    </row>
    <row r="186" spans="1:22" x14ac:dyDescent="0.3">
      <c r="A186" s="80" t="s">
        <v>29</v>
      </c>
      <c r="B186" s="187">
        <f>SUM(D186:T186)+19</f>
        <v>19</v>
      </c>
      <c r="C186" s="25">
        <f>B186</f>
        <v>19</v>
      </c>
      <c r="D186" s="75"/>
      <c r="E186" s="75"/>
      <c r="F186" s="54"/>
      <c r="G186" s="75"/>
      <c r="H186" s="75"/>
      <c r="I186" s="75"/>
      <c r="J186" s="75"/>
      <c r="K186" s="75"/>
      <c r="L186" s="75"/>
      <c r="M186" s="54"/>
      <c r="N186" s="75"/>
      <c r="O186" s="75"/>
      <c r="P186" s="75"/>
      <c r="Q186" s="75"/>
      <c r="R186" s="75"/>
      <c r="S186" s="75"/>
      <c r="T186" s="75"/>
      <c r="U186" s="75"/>
      <c r="V186" s="75"/>
    </row>
    <row r="187" spans="1:22" x14ac:dyDescent="0.3">
      <c r="A187" s="80" t="s">
        <v>30</v>
      </c>
      <c r="B187" s="187">
        <f>B185+B186</f>
        <v>20</v>
      </c>
      <c r="C187" s="25">
        <f>C185+C186</f>
        <v>20</v>
      </c>
      <c r="D187" s="75"/>
      <c r="E187" s="75"/>
      <c r="F187" s="54"/>
      <c r="G187" s="75"/>
      <c r="H187" s="75"/>
      <c r="I187" s="75"/>
      <c r="J187" s="75"/>
      <c r="K187" s="75"/>
      <c r="L187" s="75"/>
      <c r="M187" s="54"/>
      <c r="N187" s="75"/>
      <c r="O187" s="75"/>
      <c r="P187" s="75"/>
      <c r="Q187" s="75"/>
      <c r="R187" s="75"/>
      <c r="S187" s="75"/>
      <c r="T187" s="75"/>
      <c r="U187" s="75"/>
      <c r="V187" s="75"/>
    </row>
    <row r="188" spans="1:22" x14ac:dyDescent="0.3">
      <c r="A188" s="80" t="s">
        <v>31</v>
      </c>
      <c r="B188" s="187">
        <f>SUM(D188:T188)</f>
        <v>0</v>
      </c>
      <c r="C188" s="25">
        <f>B188</f>
        <v>0</v>
      </c>
      <c r="D188" s="75"/>
      <c r="E188" s="75"/>
      <c r="F188" s="54"/>
      <c r="G188" s="75"/>
      <c r="H188" s="75"/>
      <c r="I188" s="75"/>
      <c r="J188" s="75"/>
      <c r="K188" s="75"/>
      <c r="L188" s="75"/>
      <c r="M188" s="54"/>
      <c r="N188" s="75"/>
      <c r="O188" s="75"/>
      <c r="P188" s="75"/>
      <c r="Q188" s="75"/>
      <c r="R188" s="75"/>
      <c r="S188" s="75"/>
      <c r="T188" s="75"/>
      <c r="U188" s="75"/>
      <c r="V188" s="75"/>
    </row>
    <row r="189" spans="1:22" ht="17" thickBot="1" x14ac:dyDescent="0.35">
      <c r="A189" s="82" t="s">
        <v>32</v>
      </c>
      <c r="B189" s="188">
        <f>SUM(D189:T189)</f>
        <v>0</v>
      </c>
      <c r="C189" s="26">
        <f>B189</f>
        <v>0</v>
      </c>
      <c r="D189" s="78"/>
      <c r="E189" s="78"/>
      <c r="F189" s="79"/>
      <c r="G189" s="78"/>
      <c r="H189" s="78"/>
      <c r="I189" s="78"/>
      <c r="J189" s="78"/>
      <c r="K189" s="78"/>
      <c r="L189" s="78"/>
      <c r="M189" s="79"/>
      <c r="N189" s="78"/>
      <c r="O189" s="75"/>
      <c r="P189" s="75"/>
      <c r="Q189" s="75"/>
      <c r="R189" s="42"/>
      <c r="S189" s="78"/>
      <c r="T189" s="78"/>
      <c r="U189" s="78"/>
      <c r="V189" s="78"/>
    </row>
    <row r="190" spans="1:22" ht="21.1" x14ac:dyDescent="0.35">
      <c r="A190" s="48" t="s">
        <v>707</v>
      </c>
      <c r="B190" s="187"/>
      <c r="C190" s="27"/>
      <c r="D190" s="75"/>
      <c r="E190" s="75"/>
      <c r="F190" s="54"/>
      <c r="G190" s="75"/>
      <c r="H190" s="75"/>
      <c r="I190" s="75"/>
      <c r="J190" s="75"/>
      <c r="K190" s="75"/>
      <c r="L190" s="75"/>
      <c r="M190" s="54"/>
      <c r="N190" s="75" t="s">
        <v>556</v>
      </c>
      <c r="O190" s="83" t="s">
        <v>551</v>
      </c>
      <c r="P190" s="83" t="s">
        <v>551</v>
      </c>
      <c r="Q190" s="83" t="s">
        <v>542</v>
      </c>
      <c r="R190" s="75"/>
      <c r="S190" s="75"/>
      <c r="T190" s="75"/>
      <c r="U190" s="75"/>
      <c r="V190" s="75"/>
    </row>
    <row r="191" spans="1:22" x14ac:dyDescent="0.3">
      <c r="A191" s="80" t="s">
        <v>28</v>
      </c>
      <c r="B191" s="187">
        <f>SUM(D191:T191)</f>
        <v>1</v>
      </c>
      <c r="C191" s="25">
        <f>B191</f>
        <v>1</v>
      </c>
      <c r="D191" s="75"/>
      <c r="E191" s="75"/>
      <c r="F191" s="54"/>
      <c r="G191" s="75"/>
      <c r="H191" s="75"/>
      <c r="I191" s="75"/>
      <c r="J191" s="75"/>
      <c r="K191" s="75"/>
      <c r="L191" s="75"/>
      <c r="M191" s="54"/>
      <c r="N191" s="75"/>
      <c r="O191" s="75"/>
      <c r="P191" s="75"/>
      <c r="Q191" s="75">
        <v>1</v>
      </c>
      <c r="R191" s="75"/>
      <c r="S191" s="75"/>
      <c r="T191" s="75"/>
      <c r="U191" s="75"/>
      <c r="V191" s="75"/>
    </row>
    <row r="192" spans="1:22" x14ac:dyDescent="0.3">
      <c r="A192" s="80" t="s">
        <v>29</v>
      </c>
      <c r="B192" s="187">
        <f>SUM(D192:T192)</f>
        <v>3</v>
      </c>
      <c r="C192" s="25">
        <f>B192</f>
        <v>3</v>
      </c>
      <c r="D192" s="75"/>
      <c r="E192" s="75"/>
      <c r="F192" s="54"/>
      <c r="G192" s="75"/>
      <c r="H192" s="75"/>
      <c r="I192" s="75"/>
      <c r="J192" s="75"/>
      <c r="K192" s="75"/>
      <c r="L192" s="75"/>
      <c r="M192" s="54"/>
      <c r="N192" s="75">
        <v>1</v>
      </c>
      <c r="O192" s="75">
        <v>1</v>
      </c>
      <c r="P192" s="75">
        <v>1</v>
      </c>
      <c r="Q192" s="75"/>
      <c r="R192" s="75"/>
      <c r="S192" s="75"/>
      <c r="T192" s="75"/>
      <c r="U192" s="75"/>
      <c r="V192" s="75"/>
    </row>
    <row r="193" spans="1:22" x14ac:dyDescent="0.3">
      <c r="A193" s="80" t="s">
        <v>30</v>
      </c>
      <c r="B193" s="187">
        <f>B191+B192</f>
        <v>4</v>
      </c>
      <c r="C193" s="25">
        <f>C191+C192</f>
        <v>4</v>
      </c>
      <c r="D193" s="75"/>
      <c r="E193" s="75"/>
      <c r="F193" s="54"/>
      <c r="G193" s="75"/>
      <c r="H193" s="75"/>
      <c r="I193" s="75"/>
      <c r="J193" s="75"/>
      <c r="K193" s="75"/>
      <c r="L193" s="75"/>
      <c r="M193" s="54"/>
      <c r="N193" s="75"/>
      <c r="O193" s="75"/>
      <c r="P193" s="75"/>
      <c r="Q193" s="75"/>
      <c r="R193" s="75"/>
      <c r="S193" s="75"/>
      <c r="T193" s="75"/>
      <c r="U193" s="75"/>
      <c r="V193" s="75"/>
    </row>
    <row r="194" spans="1:22" x14ac:dyDescent="0.3">
      <c r="A194" s="80" t="s">
        <v>31</v>
      </c>
      <c r="B194" s="187">
        <f>SUM(D194:T194)</f>
        <v>2</v>
      </c>
      <c r="C194" s="25">
        <f>B194</f>
        <v>2</v>
      </c>
      <c r="D194" s="75"/>
      <c r="E194" s="75"/>
      <c r="F194" s="54"/>
      <c r="G194" s="75"/>
      <c r="H194" s="75"/>
      <c r="I194" s="75"/>
      <c r="J194" s="75"/>
      <c r="K194" s="75"/>
      <c r="L194" s="75"/>
      <c r="M194" s="54"/>
      <c r="N194" s="75"/>
      <c r="O194" s="75"/>
      <c r="P194" s="75">
        <v>1</v>
      </c>
      <c r="Q194" s="75">
        <v>1</v>
      </c>
      <c r="R194" s="75"/>
      <c r="S194" s="75"/>
      <c r="T194" s="75"/>
      <c r="U194" s="75"/>
      <c r="V194" s="75"/>
    </row>
    <row r="195" spans="1:22" ht="17" thickBot="1" x14ac:dyDescent="0.35">
      <c r="A195" s="82" t="s">
        <v>32</v>
      </c>
      <c r="B195" s="188">
        <f>SUM(D195:T195)</f>
        <v>12</v>
      </c>
      <c r="C195" s="26">
        <f>B195</f>
        <v>12</v>
      </c>
      <c r="D195" s="78"/>
      <c r="E195" s="78"/>
      <c r="F195" s="79"/>
      <c r="G195" s="78"/>
      <c r="H195" s="78"/>
      <c r="I195" s="78"/>
      <c r="J195" s="78"/>
      <c r="K195" s="78"/>
      <c r="L195" s="78"/>
      <c r="M195" s="79"/>
      <c r="N195" s="78"/>
      <c r="O195" s="78"/>
      <c r="P195" s="78">
        <v>7</v>
      </c>
      <c r="Q195" s="78">
        <v>5</v>
      </c>
      <c r="R195" s="78"/>
      <c r="S195" s="78"/>
      <c r="T195" s="78"/>
      <c r="U195" s="78"/>
      <c r="V195" s="78"/>
    </row>
    <row r="196" spans="1:22" ht="21.1" x14ac:dyDescent="0.35">
      <c r="A196" s="48" t="s">
        <v>671</v>
      </c>
      <c r="B196" s="187"/>
      <c r="C196" s="27"/>
      <c r="D196" s="75"/>
      <c r="E196" s="75"/>
      <c r="F196" s="54"/>
      <c r="G196" s="75"/>
      <c r="H196" s="75" t="s">
        <v>672</v>
      </c>
      <c r="I196" s="75" t="s">
        <v>551</v>
      </c>
      <c r="J196" s="75" t="s">
        <v>551</v>
      </c>
      <c r="K196" s="75" t="s">
        <v>551</v>
      </c>
      <c r="L196" s="75" t="s">
        <v>542</v>
      </c>
      <c r="M196" s="54"/>
      <c r="N196" s="75" t="s">
        <v>595</v>
      </c>
      <c r="O196" s="83" t="s">
        <v>551</v>
      </c>
      <c r="P196" s="83" t="s">
        <v>542</v>
      </c>
      <c r="Q196" s="83" t="s">
        <v>551</v>
      </c>
      <c r="R196" s="83" t="s">
        <v>551</v>
      </c>
      <c r="S196" s="75" t="s">
        <v>551</v>
      </c>
      <c r="T196" s="75" t="s">
        <v>551</v>
      </c>
      <c r="U196" s="75" t="s">
        <v>541</v>
      </c>
      <c r="V196" s="75" t="s">
        <v>551</v>
      </c>
    </row>
    <row r="197" spans="1:22" x14ac:dyDescent="0.3">
      <c r="A197" s="80" t="s">
        <v>28</v>
      </c>
      <c r="B197" s="187">
        <f>SUM(D197:T197)</f>
        <v>2</v>
      </c>
      <c r="C197" s="25">
        <f>B197+49</f>
        <v>51</v>
      </c>
      <c r="D197" s="75"/>
      <c r="E197" s="75"/>
      <c r="F197" s="54"/>
      <c r="G197" s="75"/>
      <c r="H197" s="75"/>
      <c r="I197" s="75"/>
      <c r="J197" s="75"/>
      <c r="K197" s="75"/>
      <c r="L197" s="75">
        <v>1</v>
      </c>
      <c r="M197" s="54"/>
      <c r="N197" s="75"/>
      <c r="O197" s="75"/>
      <c r="P197" s="75">
        <v>1</v>
      </c>
      <c r="Q197" s="75"/>
      <c r="R197" s="75"/>
      <c r="S197" s="75"/>
      <c r="T197" s="75"/>
      <c r="U197" s="75">
        <v>1</v>
      </c>
      <c r="V197" s="75"/>
    </row>
    <row r="198" spans="1:22" x14ac:dyDescent="0.3">
      <c r="A198" s="80" t="s">
        <v>29</v>
      </c>
      <c r="B198" s="187">
        <f>SUM(D198:T198)</f>
        <v>10</v>
      </c>
      <c r="C198" s="25">
        <f>B198+17</f>
        <v>27</v>
      </c>
      <c r="D198" s="75"/>
      <c r="E198" s="75"/>
      <c r="F198" s="54"/>
      <c r="G198" s="75"/>
      <c r="H198" s="75">
        <v>1</v>
      </c>
      <c r="I198" s="75">
        <v>1</v>
      </c>
      <c r="J198" s="75">
        <v>1</v>
      </c>
      <c r="K198" s="75">
        <v>1</v>
      </c>
      <c r="L198" s="75"/>
      <c r="M198" s="54"/>
      <c r="N198" s="75">
        <v>1</v>
      </c>
      <c r="O198" s="75">
        <v>1</v>
      </c>
      <c r="P198" s="75"/>
      <c r="Q198" s="75">
        <v>1</v>
      </c>
      <c r="R198" s="75">
        <v>1</v>
      </c>
      <c r="S198" s="75">
        <v>1</v>
      </c>
      <c r="T198" s="75">
        <v>1</v>
      </c>
      <c r="U198" s="75"/>
      <c r="V198" s="75">
        <v>1</v>
      </c>
    </row>
    <row r="199" spans="1:22" x14ac:dyDescent="0.3">
      <c r="A199" s="80" t="s">
        <v>30</v>
      </c>
      <c r="B199" s="187">
        <f>B197+B198</f>
        <v>12</v>
      </c>
      <c r="C199" s="25">
        <f>C197+C198</f>
        <v>78</v>
      </c>
      <c r="D199" s="75"/>
      <c r="E199" s="75"/>
      <c r="F199" s="54"/>
      <c r="G199" s="75"/>
      <c r="H199" s="75"/>
      <c r="I199" s="75"/>
      <c r="J199" s="75"/>
      <c r="K199" s="75"/>
      <c r="L199" s="75"/>
      <c r="M199" s="54"/>
      <c r="N199" s="75"/>
      <c r="O199" s="75"/>
      <c r="P199" s="75"/>
      <c r="Q199" s="75"/>
      <c r="R199" s="75"/>
      <c r="S199" s="75"/>
      <c r="T199" s="75"/>
      <c r="U199" s="75"/>
      <c r="V199" s="75"/>
    </row>
    <row r="200" spans="1:22" x14ac:dyDescent="0.3">
      <c r="A200" s="80" t="s">
        <v>31</v>
      </c>
      <c r="B200" s="187">
        <f>SUM(D200:T200)</f>
        <v>2</v>
      </c>
      <c r="C200" s="25">
        <f>B200+3</f>
        <v>5</v>
      </c>
      <c r="D200" s="75"/>
      <c r="E200" s="75"/>
      <c r="F200" s="54"/>
      <c r="G200" s="75"/>
      <c r="H200" s="75"/>
      <c r="I200" s="75"/>
      <c r="J200" s="75"/>
      <c r="K200" s="75"/>
      <c r="L200" s="75"/>
      <c r="M200" s="54"/>
      <c r="N200" s="75"/>
      <c r="O200" s="75"/>
      <c r="P200" s="75"/>
      <c r="Q200" s="75">
        <v>1</v>
      </c>
      <c r="R200" s="75">
        <v>1</v>
      </c>
      <c r="S200" s="75"/>
      <c r="T200" s="75"/>
      <c r="U200" s="75"/>
      <c r="V200" s="75"/>
    </row>
    <row r="201" spans="1:22" ht="17" thickBot="1" x14ac:dyDescent="0.35">
      <c r="A201" s="82" t="s">
        <v>32</v>
      </c>
      <c r="B201" s="188">
        <f>SUM(D201:T201)</f>
        <v>10</v>
      </c>
      <c r="C201" s="26">
        <f>B201+15</f>
        <v>25</v>
      </c>
      <c r="D201" s="78"/>
      <c r="E201" s="78"/>
      <c r="F201" s="79"/>
      <c r="G201" s="78"/>
      <c r="H201" s="78"/>
      <c r="I201" s="78"/>
      <c r="J201" s="78"/>
      <c r="K201" s="78"/>
      <c r="L201" s="78"/>
      <c r="M201" s="79"/>
      <c r="N201" s="78"/>
      <c r="O201" s="78"/>
      <c r="P201" s="78"/>
      <c r="Q201" s="78">
        <v>5</v>
      </c>
      <c r="R201" s="78">
        <v>5</v>
      </c>
      <c r="S201" s="78"/>
      <c r="T201" s="78"/>
      <c r="U201" s="78"/>
      <c r="V201" s="78"/>
    </row>
    <row r="202" spans="1:22" ht="21.1" x14ac:dyDescent="0.35">
      <c r="A202" s="48" t="s">
        <v>281</v>
      </c>
      <c r="B202" s="187"/>
      <c r="C202" s="27"/>
      <c r="D202" s="99"/>
      <c r="E202" s="75"/>
      <c r="F202" s="54"/>
      <c r="G202" s="75"/>
      <c r="H202" s="75"/>
      <c r="I202" s="75"/>
      <c r="J202" s="75"/>
      <c r="K202" s="75"/>
      <c r="L202" s="75"/>
      <c r="M202" s="54"/>
      <c r="N202" s="75"/>
      <c r="O202" s="83"/>
      <c r="P202" s="83"/>
      <c r="Q202" s="83"/>
      <c r="R202" s="83"/>
      <c r="S202" s="83"/>
      <c r="T202" s="83"/>
      <c r="U202" s="83"/>
      <c r="V202" s="83"/>
    </row>
    <row r="203" spans="1:22" x14ac:dyDescent="0.3">
      <c r="A203" s="80" t="s">
        <v>28</v>
      </c>
      <c r="B203" s="187">
        <f>SUM(D203:T203)+8</f>
        <v>8</v>
      </c>
      <c r="C203" s="25">
        <f>B203</f>
        <v>8</v>
      </c>
      <c r="D203" s="75"/>
      <c r="E203" s="75"/>
      <c r="F203" s="54"/>
      <c r="G203" s="75"/>
      <c r="H203" s="75"/>
      <c r="I203" s="75"/>
      <c r="J203" s="75"/>
      <c r="K203" s="75"/>
      <c r="L203" s="75"/>
      <c r="M203" s="54"/>
      <c r="N203" s="75"/>
      <c r="O203" s="75"/>
      <c r="P203" s="75"/>
      <c r="Q203" s="75"/>
      <c r="R203" s="75"/>
      <c r="S203" s="75"/>
      <c r="T203" s="75"/>
      <c r="U203" s="75"/>
      <c r="V203" s="75"/>
    </row>
    <row r="204" spans="1:22" x14ac:dyDescent="0.3">
      <c r="A204" s="80" t="s">
        <v>29</v>
      </c>
      <c r="B204" s="187">
        <f>SUM(D204:T204)+7</f>
        <v>7</v>
      </c>
      <c r="C204" s="25">
        <f>B204+4</f>
        <v>11</v>
      </c>
      <c r="D204" s="75"/>
      <c r="E204" s="75"/>
      <c r="F204" s="54"/>
      <c r="G204" s="75"/>
      <c r="H204" s="75"/>
      <c r="I204" s="75"/>
      <c r="J204" s="75"/>
      <c r="K204" s="75"/>
      <c r="L204" s="75"/>
      <c r="M204" s="54"/>
      <c r="N204" s="75"/>
      <c r="O204" s="75"/>
      <c r="P204" s="75"/>
      <c r="Q204" s="75"/>
      <c r="R204" s="75"/>
      <c r="S204" s="75"/>
      <c r="T204" s="75"/>
      <c r="U204" s="75"/>
      <c r="V204" s="75"/>
    </row>
    <row r="205" spans="1:22" x14ac:dyDescent="0.3">
      <c r="A205" s="80" t="s">
        <v>30</v>
      </c>
      <c r="B205" s="187">
        <f>B203+B204</f>
        <v>15</v>
      </c>
      <c r="C205" s="25">
        <f>C203+C204</f>
        <v>19</v>
      </c>
      <c r="D205" s="75"/>
      <c r="E205" s="75"/>
      <c r="F205" s="54"/>
      <c r="G205" s="75"/>
      <c r="H205" s="75"/>
      <c r="I205" s="75"/>
      <c r="J205" s="75"/>
      <c r="K205" s="75"/>
      <c r="L205" s="75"/>
      <c r="M205" s="54"/>
      <c r="N205" s="75"/>
      <c r="O205" s="75"/>
      <c r="P205" s="75"/>
      <c r="Q205" s="75"/>
      <c r="R205" s="75"/>
      <c r="S205" s="75"/>
      <c r="T205" s="75"/>
      <c r="U205" s="75"/>
      <c r="V205" s="75"/>
    </row>
    <row r="206" spans="1:22" x14ac:dyDescent="0.3">
      <c r="A206" s="80" t="s">
        <v>31</v>
      </c>
      <c r="B206" s="187">
        <f>SUM(D206:T206)</f>
        <v>0</v>
      </c>
      <c r="C206" s="25">
        <f>B206</f>
        <v>0</v>
      </c>
      <c r="D206" s="75"/>
      <c r="E206" s="75"/>
      <c r="F206" s="54"/>
      <c r="G206" s="75"/>
      <c r="H206" s="75"/>
      <c r="I206" s="75"/>
      <c r="J206" s="75"/>
      <c r="K206" s="75"/>
      <c r="L206" s="75"/>
      <c r="M206" s="54"/>
      <c r="N206" s="75"/>
      <c r="O206" s="75"/>
      <c r="P206" s="75"/>
      <c r="Q206" s="75"/>
      <c r="R206" s="75"/>
      <c r="S206" s="75"/>
      <c r="T206" s="75"/>
      <c r="U206" s="75"/>
      <c r="V206" s="75"/>
    </row>
    <row r="207" spans="1:22" ht="17" thickBot="1" x14ac:dyDescent="0.35">
      <c r="A207" s="82" t="s">
        <v>32</v>
      </c>
      <c r="B207" s="188">
        <f>SUM(D207:T207)</f>
        <v>0</v>
      </c>
      <c r="C207" s="26">
        <f>B207</f>
        <v>0</v>
      </c>
      <c r="D207" s="78"/>
      <c r="E207" s="78"/>
      <c r="F207" s="79"/>
      <c r="G207" s="78"/>
      <c r="H207" s="78"/>
      <c r="I207" s="78"/>
      <c r="J207" s="78"/>
      <c r="K207" s="78"/>
      <c r="L207" s="78"/>
      <c r="M207" s="79"/>
      <c r="N207" s="78"/>
      <c r="O207" s="75"/>
      <c r="P207" s="75"/>
      <c r="Q207" s="75"/>
      <c r="R207" s="75"/>
      <c r="S207" s="75"/>
      <c r="T207" s="75"/>
      <c r="U207" s="75"/>
      <c r="V207" s="75"/>
    </row>
    <row r="208" spans="1:22" ht="21.1" x14ac:dyDescent="0.35">
      <c r="A208" s="48" t="s">
        <v>282</v>
      </c>
      <c r="B208" s="187"/>
      <c r="C208" s="27"/>
      <c r="D208" s="75"/>
      <c r="E208" s="75"/>
      <c r="F208" s="54"/>
      <c r="G208" s="75" t="s">
        <v>541</v>
      </c>
      <c r="H208" s="75" t="s">
        <v>647</v>
      </c>
      <c r="I208" s="75"/>
      <c r="J208" s="75"/>
      <c r="K208" s="75"/>
      <c r="L208" s="75"/>
      <c r="M208" s="54"/>
      <c r="N208" s="75"/>
      <c r="O208" s="83"/>
      <c r="P208" s="83"/>
      <c r="Q208" s="83"/>
      <c r="R208" s="83"/>
      <c r="S208" s="83"/>
      <c r="T208" s="83"/>
      <c r="U208" s="83" t="s">
        <v>551</v>
      </c>
      <c r="V208" s="83"/>
    </row>
    <row r="209" spans="1:22" x14ac:dyDescent="0.3">
      <c r="A209" s="80" t="s">
        <v>28</v>
      </c>
      <c r="B209" s="187">
        <f>SUM(D209:T209)+12</f>
        <v>14</v>
      </c>
      <c r="C209" s="25">
        <f>B209</f>
        <v>14</v>
      </c>
      <c r="D209" s="75"/>
      <c r="E209" s="75"/>
      <c r="F209" s="54"/>
      <c r="G209" s="75">
        <v>1</v>
      </c>
      <c r="H209" s="75">
        <v>1</v>
      </c>
      <c r="I209" s="75"/>
      <c r="J209" s="75"/>
      <c r="K209" s="75"/>
      <c r="L209" s="75"/>
      <c r="M209" s="54"/>
      <c r="N209" s="75"/>
      <c r="O209" s="75"/>
      <c r="P209" s="75"/>
      <c r="Q209" s="75"/>
      <c r="R209" s="75"/>
      <c r="S209" s="75"/>
      <c r="T209" s="75"/>
      <c r="U209" s="75"/>
      <c r="V209" s="75"/>
    </row>
    <row r="210" spans="1:22" x14ac:dyDescent="0.3">
      <c r="A210" s="80" t="s">
        <v>29</v>
      </c>
      <c r="B210" s="187">
        <f>SUM(D210:T210)+4</f>
        <v>4</v>
      </c>
      <c r="C210" s="25">
        <f>B210</f>
        <v>4</v>
      </c>
      <c r="D210" s="75"/>
      <c r="E210" s="75"/>
      <c r="F210" s="54"/>
      <c r="G210" s="75"/>
      <c r="H210" s="75"/>
      <c r="I210" s="75"/>
      <c r="J210" s="75"/>
      <c r="K210" s="75"/>
      <c r="L210" s="75"/>
      <c r="M210" s="54"/>
      <c r="N210" s="75"/>
      <c r="O210" s="75"/>
      <c r="P210" s="75"/>
      <c r="Q210" s="75"/>
      <c r="R210" s="75"/>
      <c r="S210" s="75"/>
      <c r="T210" s="75"/>
      <c r="U210" s="75">
        <v>1</v>
      </c>
      <c r="V210" s="75"/>
    </row>
    <row r="211" spans="1:22" x14ac:dyDescent="0.3">
      <c r="A211" s="80" t="s">
        <v>30</v>
      </c>
      <c r="B211" s="187">
        <f>B209+B210</f>
        <v>18</v>
      </c>
      <c r="C211" s="25">
        <f>C209+C210</f>
        <v>18</v>
      </c>
      <c r="D211" s="75"/>
      <c r="E211" s="75"/>
      <c r="F211" s="54"/>
      <c r="G211" s="75"/>
      <c r="H211" s="75"/>
      <c r="I211" s="75"/>
      <c r="J211" s="75"/>
      <c r="K211" s="75"/>
      <c r="L211" s="75"/>
      <c r="M211" s="54"/>
      <c r="N211" s="75"/>
      <c r="O211" s="75"/>
      <c r="P211" s="75"/>
      <c r="Q211" s="75"/>
      <c r="R211" s="75"/>
      <c r="S211" s="75"/>
      <c r="T211" s="75"/>
      <c r="U211" s="75"/>
      <c r="V211" s="75"/>
    </row>
    <row r="212" spans="1:22" x14ac:dyDescent="0.3">
      <c r="A212" s="80" t="s">
        <v>31</v>
      </c>
      <c r="B212" s="187">
        <f>SUM(D212:T212)</f>
        <v>0</v>
      </c>
      <c r="C212" s="25">
        <f>B212</f>
        <v>0</v>
      </c>
      <c r="D212" s="75"/>
      <c r="E212" s="75"/>
      <c r="F212" s="54"/>
      <c r="G212" s="75"/>
      <c r="H212" s="75"/>
      <c r="I212" s="75"/>
      <c r="J212" s="75"/>
      <c r="K212" s="75"/>
      <c r="L212" s="75"/>
      <c r="M212" s="54"/>
      <c r="N212" s="75"/>
      <c r="O212" s="75"/>
      <c r="P212" s="75"/>
      <c r="Q212" s="75"/>
      <c r="R212" s="75"/>
      <c r="S212" s="75"/>
      <c r="T212" s="75"/>
      <c r="U212" s="75"/>
      <c r="V212" s="75"/>
    </row>
    <row r="213" spans="1:22" ht="17" thickBot="1" x14ac:dyDescent="0.35">
      <c r="A213" s="82" t="s">
        <v>32</v>
      </c>
      <c r="B213" s="188">
        <f>SUM(D213:T213)</f>
        <v>0</v>
      </c>
      <c r="C213" s="26">
        <f>B213</f>
        <v>0</v>
      </c>
      <c r="D213" s="78"/>
      <c r="E213" s="78"/>
      <c r="F213" s="79"/>
      <c r="G213" s="78"/>
      <c r="H213" s="78"/>
      <c r="I213" s="78"/>
      <c r="J213" s="78"/>
      <c r="K213" s="78"/>
      <c r="L213" s="78"/>
      <c r="M213" s="79"/>
      <c r="N213" s="78"/>
      <c r="O213" s="78"/>
      <c r="P213" s="78"/>
      <c r="Q213" s="78"/>
      <c r="R213" s="78"/>
      <c r="S213" s="78"/>
      <c r="T213" s="78"/>
      <c r="U213" s="78"/>
      <c r="V213" s="78"/>
    </row>
    <row r="214" spans="1:22" ht="21.1" x14ac:dyDescent="0.35">
      <c r="A214" s="48" t="s">
        <v>486</v>
      </c>
      <c r="B214" s="187"/>
      <c r="C214" s="27"/>
      <c r="D214" s="75" t="s">
        <v>556</v>
      </c>
      <c r="E214" s="75" t="s">
        <v>551</v>
      </c>
      <c r="F214" s="54"/>
      <c r="G214" s="75" t="s">
        <v>543</v>
      </c>
      <c r="H214" s="75" t="s">
        <v>543</v>
      </c>
      <c r="I214" s="75" t="s">
        <v>670</v>
      </c>
      <c r="J214" s="75" t="s">
        <v>543</v>
      </c>
      <c r="K214" s="75"/>
      <c r="L214" s="75"/>
      <c r="M214" s="54"/>
      <c r="N214" s="75"/>
      <c r="O214" s="75" t="s">
        <v>551</v>
      </c>
      <c r="P214" s="75"/>
      <c r="Q214" s="75" t="s">
        <v>551</v>
      </c>
      <c r="R214" s="75" t="s">
        <v>551</v>
      </c>
      <c r="S214" s="75"/>
      <c r="T214" s="75" t="s">
        <v>551</v>
      </c>
      <c r="U214" s="75" t="s">
        <v>543</v>
      </c>
      <c r="V214" s="75" t="s">
        <v>551</v>
      </c>
    </row>
    <row r="215" spans="1:22" x14ac:dyDescent="0.3">
      <c r="A215" s="80" t="s">
        <v>28</v>
      </c>
      <c r="B215" s="187">
        <f>SUM(D215:T215)</f>
        <v>4</v>
      </c>
      <c r="C215" s="25">
        <f>B215+15</f>
        <v>19</v>
      </c>
      <c r="D215" s="75"/>
      <c r="E215" s="75"/>
      <c r="F215" s="54"/>
      <c r="G215" s="75">
        <v>1</v>
      </c>
      <c r="H215" s="75">
        <v>1</v>
      </c>
      <c r="I215" s="75">
        <v>1</v>
      </c>
      <c r="J215" s="75">
        <v>1</v>
      </c>
      <c r="K215" s="75"/>
      <c r="L215" s="75"/>
      <c r="M215" s="54"/>
      <c r="N215" s="75"/>
      <c r="O215" s="75"/>
      <c r="P215" s="75"/>
      <c r="Q215" s="75"/>
      <c r="R215" s="75"/>
      <c r="S215" s="75"/>
      <c r="T215" s="75"/>
      <c r="U215" s="75">
        <v>1</v>
      </c>
      <c r="V215" s="75"/>
    </row>
    <row r="216" spans="1:22" x14ac:dyDescent="0.3">
      <c r="A216" s="80" t="s">
        <v>29</v>
      </c>
      <c r="B216" s="187">
        <f>SUM(D216:T216)</f>
        <v>6</v>
      </c>
      <c r="C216" s="25">
        <f>B216</f>
        <v>6</v>
      </c>
      <c r="D216" s="75">
        <v>1</v>
      </c>
      <c r="E216" s="75">
        <v>1</v>
      </c>
      <c r="F216" s="54"/>
      <c r="G216" s="75"/>
      <c r="H216" s="75"/>
      <c r="I216" s="75"/>
      <c r="J216" s="75"/>
      <c r="K216" s="75"/>
      <c r="L216" s="75"/>
      <c r="M216" s="54"/>
      <c r="N216" s="75"/>
      <c r="O216" s="75">
        <v>1</v>
      </c>
      <c r="P216" s="75"/>
      <c r="Q216" s="75">
        <v>1</v>
      </c>
      <c r="R216" s="75">
        <v>1</v>
      </c>
      <c r="S216" s="75"/>
      <c r="T216" s="75">
        <v>1</v>
      </c>
      <c r="U216" s="75"/>
      <c r="V216" s="75">
        <v>1</v>
      </c>
    </row>
    <row r="217" spans="1:22" x14ac:dyDescent="0.3">
      <c r="A217" s="80" t="s">
        <v>30</v>
      </c>
      <c r="B217" s="187">
        <f>B215+B216</f>
        <v>10</v>
      </c>
      <c r="C217" s="25">
        <f>C215+C216</f>
        <v>25</v>
      </c>
      <c r="D217" s="75"/>
      <c r="E217" s="75"/>
      <c r="F217" s="54"/>
      <c r="G217" s="75"/>
      <c r="H217" s="75"/>
      <c r="I217" s="75"/>
      <c r="J217" s="75"/>
      <c r="K217" s="75"/>
      <c r="L217" s="75"/>
      <c r="M217" s="54"/>
      <c r="N217" s="75"/>
      <c r="O217" s="75"/>
      <c r="P217" s="75"/>
      <c r="Q217" s="75"/>
      <c r="R217" s="75"/>
      <c r="S217" s="75"/>
      <c r="T217" s="75"/>
      <c r="U217" s="75"/>
      <c r="V217" s="75"/>
    </row>
    <row r="218" spans="1:22" x14ac:dyDescent="0.3">
      <c r="A218" s="80" t="s">
        <v>31</v>
      </c>
      <c r="B218" s="187">
        <f>SUM(D218:T218)</f>
        <v>3</v>
      </c>
      <c r="C218" s="25">
        <f>B218+2</f>
        <v>5</v>
      </c>
      <c r="D218" s="75"/>
      <c r="E218" s="75"/>
      <c r="F218" s="54"/>
      <c r="G218" s="75">
        <v>1</v>
      </c>
      <c r="H218" s="75"/>
      <c r="I218" s="75"/>
      <c r="J218" s="75">
        <v>1</v>
      </c>
      <c r="K218" s="75"/>
      <c r="L218" s="75"/>
      <c r="M218" s="54"/>
      <c r="N218" s="75"/>
      <c r="O218" s="75">
        <v>1</v>
      </c>
      <c r="P218" s="75"/>
      <c r="Q218" s="75"/>
      <c r="R218" s="75"/>
      <c r="S218" s="75"/>
      <c r="T218" s="75"/>
      <c r="U218" s="75"/>
      <c r="V218" s="75"/>
    </row>
    <row r="219" spans="1:22" ht="17" thickBot="1" x14ac:dyDescent="0.35">
      <c r="A219" s="82" t="s">
        <v>32</v>
      </c>
      <c r="B219" s="188">
        <f>SUM(D219:T219)</f>
        <v>15</v>
      </c>
      <c r="C219" s="26">
        <f>B219+10</f>
        <v>25</v>
      </c>
      <c r="D219" s="78"/>
      <c r="E219" s="78"/>
      <c r="F219" s="79"/>
      <c r="G219" s="78">
        <v>5</v>
      </c>
      <c r="H219" s="78"/>
      <c r="I219" s="78"/>
      <c r="J219" s="78">
        <v>5</v>
      </c>
      <c r="K219" s="78"/>
      <c r="L219" s="78"/>
      <c r="M219" s="79"/>
      <c r="N219" s="78"/>
      <c r="O219" s="78">
        <v>5</v>
      </c>
      <c r="P219" s="78"/>
      <c r="Q219" s="78"/>
      <c r="R219" s="78"/>
      <c r="S219" s="78"/>
      <c r="T219" s="78"/>
      <c r="U219" s="78"/>
      <c r="V219" s="78"/>
    </row>
    <row r="220" spans="1:22" ht="21.1" x14ac:dyDescent="0.35">
      <c r="A220" s="48" t="s">
        <v>283</v>
      </c>
      <c r="B220" s="187" t="s">
        <v>537</v>
      </c>
      <c r="C220" s="27"/>
      <c r="D220" s="75" t="s">
        <v>551</v>
      </c>
      <c r="E220" s="75" t="s">
        <v>551</v>
      </c>
      <c r="F220" s="54"/>
      <c r="G220" s="75"/>
      <c r="H220" s="75" t="s">
        <v>551</v>
      </c>
      <c r="I220" s="75" t="s">
        <v>551</v>
      </c>
      <c r="J220" s="75" t="s">
        <v>551</v>
      </c>
      <c r="K220" s="75" t="s">
        <v>551</v>
      </c>
      <c r="L220" s="75" t="s">
        <v>551</v>
      </c>
      <c r="M220" s="54"/>
      <c r="N220" s="75" t="s">
        <v>551</v>
      </c>
      <c r="O220" s="75" t="s">
        <v>551</v>
      </c>
      <c r="P220" s="75" t="s">
        <v>551</v>
      </c>
      <c r="Q220" s="75" t="s">
        <v>543</v>
      </c>
      <c r="R220" s="75"/>
      <c r="S220" s="75" t="s">
        <v>551</v>
      </c>
      <c r="T220" s="75" t="s">
        <v>551</v>
      </c>
      <c r="U220" s="75"/>
      <c r="V220" s="75" t="s">
        <v>551</v>
      </c>
    </row>
    <row r="221" spans="1:22" x14ac:dyDescent="0.3">
      <c r="A221" s="80" t="s">
        <v>28</v>
      </c>
      <c r="B221" s="187">
        <f>SUM(D221:T221)+12</f>
        <v>13</v>
      </c>
      <c r="C221" s="25">
        <f>B221</f>
        <v>13</v>
      </c>
      <c r="D221" s="75"/>
      <c r="E221" s="75"/>
      <c r="F221" s="54"/>
      <c r="G221" s="75"/>
      <c r="H221" s="75"/>
      <c r="I221" s="75"/>
      <c r="J221" s="75"/>
      <c r="K221" s="75"/>
      <c r="L221" s="75"/>
      <c r="M221" s="54"/>
      <c r="N221" s="75"/>
      <c r="O221" s="75"/>
      <c r="P221" s="75"/>
      <c r="Q221" s="75">
        <v>1</v>
      </c>
      <c r="R221" s="75"/>
      <c r="S221" s="75"/>
      <c r="T221" s="75"/>
      <c r="U221" s="75"/>
      <c r="V221" s="75"/>
    </row>
    <row r="222" spans="1:22" x14ac:dyDescent="0.3">
      <c r="A222" s="80" t="s">
        <v>29</v>
      </c>
      <c r="B222" s="187">
        <f>SUM(D222:T222)+8</f>
        <v>20</v>
      </c>
      <c r="C222" s="25">
        <f>B222</f>
        <v>20</v>
      </c>
      <c r="D222" s="75">
        <v>1</v>
      </c>
      <c r="E222" s="75">
        <v>1</v>
      </c>
      <c r="F222" s="54"/>
      <c r="G222" s="75"/>
      <c r="H222" s="75">
        <v>1</v>
      </c>
      <c r="I222" s="75">
        <v>1</v>
      </c>
      <c r="J222" s="75">
        <v>1</v>
      </c>
      <c r="K222" s="75">
        <v>1</v>
      </c>
      <c r="L222" s="75">
        <v>1</v>
      </c>
      <c r="M222" s="54"/>
      <c r="N222" s="75">
        <v>1</v>
      </c>
      <c r="O222" s="75">
        <v>1</v>
      </c>
      <c r="P222" s="75">
        <v>1</v>
      </c>
      <c r="Q222" s="75"/>
      <c r="R222" s="75"/>
      <c r="S222" s="75">
        <v>1</v>
      </c>
      <c r="T222" s="75">
        <v>1</v>
      </c>
      <c r="U222" s="75"/>
      <c r="V222" s="75">
        <v>1</v>
      </c>
    </row>
    <row r="223" spans="1:22" x14ac:dyDescent="0.3">
      <c r="A223" s="80" t="s">
        <v>30</v>
      </c>
      <c r="B223" s="187">
        <f>B221+B222</f>
        <v>33</v>
      </c>
      <c r="C223" s="25">
        <f>C221+C222</f>
        <v>33</v>
      </c>
      <c r="D223" s="75"/>
      <c r="E223" s="75"/>
      <c r="F223" s="54"/>
      <c r="G223" s="75"/>
      <c r="H223" s="75"/>
      <c r="I223" s="75"/>
      <c r="J223" s="75"/>
      <c r="K223" s="75"/>
      <c r="L223" s="75"/>
      <c r="M223" s="54"/>
      <c r="N223" s="75"/>
      <c r="O223" s="75"/>
      <c r="P223" s="75"/>
      <c r="Q223" s="75"/>
      <c r="R223" s="75"/>
      <c r="S223" s="75"/>
      <c r="T223" s="75"/>
      <c r="U223" s="75"/>
      <c r="V223" s="75"/>
    </row>
    <row r="224" spans="1:22" x14ac:dyDescent="0.3">
      <c r="A224" s="80" t="s">
        <v>31</v>
      </c>
      <c r="B224" s="187">
        <f>SUM(D224:T224)+6</f>
        <v>8</v>
      </c>
      <c r="C224" s="25">
        <f>B224</f>
        <v>8</v>
      </c>
      <c r="D224" s="75"/>
      <c r="E224" s="75"/>
      <c r="F224" s="54"/>
      <c r="G224" s="75"/>
      <c r="H224" s="75"/>
      <c r="I224" s="75"/>
      <c r="J224" s="75"/>
      <c r="K224" s="75"/>
      <c r="L224" s="75"/>
      <c r="M224" s="54"/>
      <c r="N224" s="75"/>
      <c r="O224" s="75"/>
      <c r="P224" s="75"/>
      <c r="Q224" s="75">
        <v>1</v>
      </c>
      <c r="R224" s="75"/>
      <c r="S224" s="75"/>
      <c r="T224" s="75">
        <v>1</v>
      </c>
      <c r="U224" s="75"/>
      <c r="V224" s="75"/>
    </row>
    <row r="225" spans="1:22" ht="17" thickBot="1" x14ac:dyDescent="0.35">
      <c r="A225" s="82" t="s">
        <v>32</v>
      </c>
      <c r="B225" s="188">
        <f>SUM(D225:T225)+30</f>
        <v>42</v>
      </c>
      <c r="C225" s="26">
        <f>B225</f>
        <v>42</v>
      </c>
      <c r="D225" s="78"/>
      <c r="E225" s="78"/>
      <c r="F225" s="79"/>
      <c r="G225" s="78"/>
      <c r="H225" s="78"/>
      <c r="I225" s="78"/>
      <c r="J225" s="78"/>
      <c r="K225" s="78"/>
      <c r="L225" s="78"/>
      <c r="M225" s="79"/>
      <c r="N225" s="78"/>
      <c r="O225" s="78"/>
      <c r="P225" s="78"/>
      <c r="Q225" s="78">
        <v>7</v>
      </c>
      <c r="R225" s="78"/>
      <c r="S225" s="78"/>
      <c r="T225" s="78">
        <v>5</v>
      </c>
      <c r="U225" s="78"/>
      <c r="V225" s="78"/>
    </row>
    <row r="226" spans="1:22" ht="21.1" x14ac:dyDescent="0.35">
      <c r="A226" s="48" t="s">
        <v>487</v>
      </c>
      <c r="B226" s="187"/>
      <c r="C226" s="27"/>
      <c r="D226" s="75" t="s">
        <v>568</v>
      </c>
      <c r="E226" s="75" t="s">
        <v>543</v>
      </c>
      <c r="F226" s="54"/>
      <c r="G226" s="75" t="s">
        <v>551</v>
      </c>
      <c r="H226" s="75" t="s">
        <v>551</v>
      </c>
      <c r="I226" s="75" t="s">
        <v>551</v>
      </c>
      <c r="J226" s="75"/>
      <c r="K226" s="75" t="s">
        <v>543</v>
      </c>
      <c r="L226" s="75" t="s">
        <v>543</v>
      </c>
      <c r="M226" s="54"/>
      <c r="N226" s="75" t="s">
        <v>543</v>
      </c>
      <c r="O226" s="75" t="s">
        <v>543</v>
      </c>
      <c r="P226" s="75" t="s">
        <v>670</v>
      </c>
      <c r="Q226" s="75" t="s">
        <v>621</v>
      </c>
      <c r="R226" s="75" t="s">
        <v>543</v>
      </c>
      <c r="S226" s="75" t="s">
        <v>543</v>
      </c>
      <c r="T226" s="75" t="s">
        <v>543</v>
      </c>
      <c r="U226" s="75" t="s">
        <v>551</v>
      </c>
      <c r="V226" s="75" t="s">
        <v>543</v>
      </c>
    </row>
    <row r="227" spans="1:22" x14ac:dyDescent="0.3">
      <c r="A227" s="80" t="s">
        <v>28</v>
      </c>
      <c r="B227" s="187">
        <f>SUM(D227:T227)</f>
        <v>10</v>
      </c>
      <c r="C227" s="25">
        <f>B227</f>
        <v>10</v>
      </c>
      <c r="D227" s="75">
        <v>1</v>
      </c>
      <c r="E227" s="75">
        <v>1</v>
      </c>
      <c r="F227" s="54"/>
      <c r="G227" s="75"/>
      <c r="H227" s="75"/>
      <c r="I227" s="75"/>
      <c r="J227" s="75"/>
      <c r="K227" s="75">
        <v>1</v>
      </c>
      <c r="L227" s="75">
        <v>1</v>
      </c>
      <c r="M227" s="54"/>
      <c r="N227" s="75">
        <v>1</v>
      </c>
      <c r="O227" s="75">
        <v>1</v>
      </c>
      <c r="P227" s="75">
        <v>1</v>
      </c>
      <c r="Q227" s="75"/>
      <c r="R227" s="75">
        <v>1</v>
      </c>
      <c r="S227" s="75">
        <v>1</v>
      </c>
      <c r="T227" s="75">
        <v>1</v>
      </c>
      <c r="U227" s="75"/>
      <c r="V227" s="75">
        <v>1</v>
      </c>
    </row>
    <row r="228" spans="1:22" x14ac:dyDescent="0.3">
      <c r="A228" s="80" t="s">
        <v>29</v>
      </c>
      <c r="B228" s="187">
        <f>SUM(D228:T228)</f>
        <v>3</v>
      </c>
      <c r="C228" s="25">
        <f>B228</f>
        <v>3</v>
      </c>
      <c r="D228" s="75"/>
      <c r="E228" s="75"/>
      <c r="F228" s="54"/>
      <c r="G228" s="75">
        <v>1</v>
      </c>
      <c r="H228" s="75">
        <v>1</v>
      </c>
      <c r="I228" s="75">
        <v>1</v>
      </c>
      <c r="J228" s="75"/>
      <c r="K228" s="75"/>
      <c r="L228" s="75"/>
      <c r="M228" s="54"/>
      <c r="N228" s="75"/>
      <c r="O228" s="75"/>
      <c r="P228" s="75"/>
      <c r="Q228" s="75"/>
      <c r="R228" s="75"/>
      <c r="S228" s="75"/>
      <c r="T228" s="75"/>
      <c r="U228" s="75">
        <v>1</v>
      </c>
      <c r="V228" s="75"/>
    </row>
    <row r="229" spans="1:22" x14ac:dyDescent="0.3">
      <c r="A229" s="80" t="s">
        <v>30</v>
      </c>
      <c r="B229" s="187">
        <f>B227+B228</f>
        <v>13</v>
      </c>
      <c r="C229" s="25">
        <f>C227+C228</f>
        <v>13</v>
      </c>
      <c r="D229" s="75"/>
      <c r="E229" s="75"/>
      <c r="F229" s="54"/>
      <c r="G229" s="75"/>
      <c r="H229" s="75"/>
      <c r="I229" s="75"/>
      <c r="J229" s="75"/>
      <c r="K229" s="75"/>
      <c r="L229" s="75"/>
      <c r="M229" s="54"/>
      <c r="N229" s="75"/>
      <c r="O229" s="75"/>
      <c r="P229" s="75"/>
      <c r="Q229" s="75"/>
      <c r="R229" s="75"/>
      <c r="S229" s="75"/>
      <c r="T229" s="75"/>
      <c r="U229" s="75"/>
      <c r="V229" s="75"/>
    </row>
    <row r="230" spans="1:22" x14ac:dyDescent="0.3">
      <c r="A230" s="80" t="s">
        <v>31</v>
      </c>
      <c r="B230" s="187">
        <f>SUM(D230:T230)</f>
        <v>2</v>
      </c>
      <c r="C230" s="25">
        <f>B230</f>
        <v>2</v>
      </c>
      <c r="D230" s="75"/>
      <c r="E230" s="75"/>
      <c r="F230" s="54"/>
      <c r="G230" s="75"/>
      <c r="H230" s="75"/>
      <c r="I230" s="75"/>
      <c r="J230" s="75"/>
      <c r="K230" s="75"/>
      <c r="L230" s="75"/>
      <c r="M230" s="54"/>
      <c r="N230" s="75"/>
      <c r="O230" s="75">
        <v>1</v>
      </c>
      <c r="P230" s="75"/>
      <c r="Q230" s="75"/>
      <c r="R230" s="75"/>
      <c r="S230" s="75">
        <v>1</v>
      </c>
      <c r="T230" s="75"/>
      <c r="U230" s="75"/>
      <c r="V230" s="75"/>
    </row>
    <row r="231" spans="1:22" ht="17" thickBot="1" x14ac:dyDescent="0.35">
      <c r="A231" s="82" t="s">
        <v>32</v>
      </c>
      <c r="B231" s="188">
        <f>SUM(D231:T231)</f>
        <v>10</v>
      </c>
      <c r="C231" s="26">
        <f>B231</f>
        <v>10</v>
      </c>
      <c r="D231" s="78"/>
      <c r="E231" s="78"/>
      <c r="F231" s="79"/>
      <c r="G231" s="78"/>
      <c r="H231" s="78"/>
      <c r="I231" s="78"/>
      <c r="J231" s="78"/>
      <c r="K231" s="78"/>
      <c r="L231" s="78"/>
      <c r="M231" s="79"/>
      <c r="N231" s="78"/>
      <c r="O231" s="78">
        <v>5</v>
      </c>
      <c r="P231" s="78"/>
      <c r="Q231" s="78"/>
      <c r="R231" s="78"/>
      <c r="S231" s="78">
        <v>5</v>
      </c>
      <c r="T231" s="78"/>
      <c r="U231" s="78"/>
      <c r="V231" s="78"/>
    </row>
    <row r="232" spans="1:22" ht="21.1" x14ac:dyDescent="0.35">
      <c r="A232" s="48" t="s">
        <v>488</v>
      </c>
      <c r="B232" s="187"/>
      <c r="C232" s="27"/>
      <c r="D232" s="75"/>
      <c r="E232" s="75"/>
      <c r="F232" s="54"/>
      <c r="G232" s="75"/>
      <c r="H232" s="75"/>
      <c r="I232" s="75"/>
      <c r="J232" s="75" t="s">
        <v>624</v>
      </c>
      <c r="K232" s="75">
        <v>4</v>
      </c>
      <c r="L232" s="75"/>
      <c r="M232" s="54"/>
      <c r="N232" s="75" t="s">
        <v>545</v>
      </c>
      <c r="O232" s="83"/>
      <c r="P232" s="83"/>
      <c r="Q232" s="83"/>
      <c r="R232" s="83" t="s">
        <v>595</v>
      </c>
      <c r="S232" s="75" t="s">
        <v>551</v>
      </c>
      <c r="T232" s="75"/>
      <c r="U232" s="75"/>
      <c r="V232" s="75"/>
    </row>
    <row r="233" spans="1:22" x14ac:dyDescent="0.3">
      <c r="A233" s="80" t="s">
        <v>28</v>
      </c>
      <c r="B233" s="187">
        <f>SUM(D233:T233)</f>
        <v>3</v>
      </c>
      <c r="C233" s="25">
        <f>B233+28</f>
        <v>31</v>
      </c>
      <c r="D233" s="75"/>
      <c r="E233" s="75"/>
      <c r="F233" s="54"/>
      <c r="G233" s="75"/>
      <c r="H233" s="75"/>
      <c r="I233" s="75"/>
      <c r="J233" s="75">
        <v>1</v>
      </c>
      <c r="K233" s="75">
        <v>1</v>
      </c>
      <c r="L233" s="75"/>
      <c r="M233" s="54"/>
      <c r="N233" s="75">
        <v>1</v>
      </c>
      <c r="O233" s="75"/>
      <c r="P233" s="75"/>
      <c r="Q233" s="75"/>
      <c r="R233" s="75"/>
      <c r="S233" s="75"/>
      <c r="T233" s="75"/>
      <c r="U233" s="75"/>
      <c r="V233" s="75"/>
    </row>
    <row r="234" spans="1:22" x14ac:dyDescent="0.3">
      <c r="A234" s="80" t="s">
        <v>29</v>
      </c>
      <c r="B234" s="187">
        <f>SUM(D234:T234)</f>
        <v>2</v>
      </c>
      <c r="C234" s="25">
        <f>B234</f>
        <v>2</v>
      </c>
      <c r="D234" s="75"/>
      <c r="E234" s="75"/>
      <c r="F234" s="54"/>
      <c r="G234" s="75"/>
      <c r="H234" s="75"/>
      <c r="I234" s="75"/>
      <c r="J234" s="75"/>
      <c r="K234" s="75"/>
      <c r="L234" s="75"/>
      <c r="M234" s="54"/>
      <c r="N234" s="75"/>
      <c r="O234" s="75"/>
      <c r="P234" s="75"/>
      <c r="Q234" s="75"/>
      <c r="R234" s="75">
        <v>1</v>
      </c>
      <c r="S234" s="75">
        <v>1</v>
      </c>
      <c r="T234" s="75"/>
      <c r="U234" s="75"/>
      <c r="V234" s="75"/>
    </row>
    <row r="235" spans="1:22" x14ac:dyDescent="0.3">
      <c r="A235" s="80" t="s">
        <v>30</v>
      </c>
      <c r="B235" s="187">
        <f>B233+B234</f>
        <v>5</v>
      </c>
      <c r="C235" s="25">
        <f>C233+C234</f>
        <v>33</v>
      </c>
      <c r="D235" s="75"/>
      <c r="E235" s="75"/>
      <c r="F235" s="54"/>
      <c r="G235" s="75"/>
      <c r="H235" s="75"/>
      <c r="I235" s="75"/>
      <c r="J235" s="75"/>
      <c r="K235" s="75"/>
      <c r="L235" s="75"/>
      <c r="M235" s="54"/>
      <c r="N235" s="75"/>
      <c r="O235" s="75"/>
      <c r="P235" s="75"/>
      <c r="Q235" s="75"/>
      <c r="R235" s="75"/>
      <c r="S235" s="75"/>
      <c r="T235" s="75"/>
      <c r="U235" s="75"/>
      <c r="V235" s="75"/>
    </row>
    <row r="236" spans="1:22" x14ac:dyDescent="0.3">
      <c r="A236" s="80" t="s">
        <v>31</v>
      </c>
      <c r="B236" s="187">
        <f>SUM(D236:T236)</f>
        <v>0</v>
      </c>
      <c r="C236" s="25">
        <f>B236</f>
        <v>0</v>
      </c>
      <c r="D236" s="75"/>
      <c r="E236" s="75"/>
      <c r="F236" s="54"/>
      <c r="G236" s="75"/>
      <c r="H236" s="75"/>
      <c r="I236" s="75"/>
      <c r="J236" s="75"/>
      <c r="K236" s="75"/>
      <c r="L236" s="75"/>
      <c r="M236" s="54"/>
      <c r="N236" s="75"/>
      <c r="O236" s="75"/>
      <c r="P236" s="75"/>
      <c r="Q236" s="75"/>
      <c r="R236" s="75"/>
      <c r="S236" s="75"/>
      <c r="T236" s="75"/>
      <c r="U236" s="75"/>
      <c r="V236" s="75"/>
    </row>
    <row r="237" spans="1:22" ht="17" thickBot="1" x14ac:dyDescent="0.35">
      <c r="A237" s="82" t="s">
        <v>32</v>
      </c>
      <c r="B237" s="188">
        <f>SUM(D237:T237)</f>
        <v>0</v>
      </c>
      <c r="C237" s="26">
        <f>B237</f>
        <v>0</v>
      </c>
      <c r="D237" s="78"/>
      <c r="E237" s="78"/>
      <c r="F237" s="79"/>
      <c r="G237" s="78"/>
      <c r="H237" s="78"/>
      <c r="I237" s="78"/>
      <c r="J237" s="78"/>
      <c r="K237" s="78"/>
      <c r="L237" s="78"/>
      <c r="M237" s="79"/>
      <c r="N237" s="78"/>
      <c r="O237" s="78"/>
      <c r="P237" s="78"/>
      <c r="Q237" s="78"/>
      <c r="R237" s="78"/>
      <c r="S237" s="78"/>
      <c r="T237" s="78"/>
      <c r="U237" s="78"/>
      <c r="V237" s="78"/>
    </row>
    <row r="238" spans="1:22" ht="21.1" x14ac:dyDescent="0.35">
      <c r="A238" s="48" t="s">
        <v>284</v>
      </c>
      <c r="B238" s="187"/>
      <c r="C238" s="27"/>
      <c r="D238" s="99"/>
      <c r="E238" s="75"/>
      <c r="F238" s="54"/>
      <c r="G238" s="75"/>
      <c r="H238" s="75"/>
      <c r="I238" s="75"/>
      <c r="J238" s="75"/>
      <c r="K238" s="75"/>
      <c r="L238" s="75"/>
      <c r="M238" s="54"/>
      <c r="N238" s="75"/>
      <c r="O238" s="83"/>
      <c r="P238" s="83"/>
      <c r="Q238" s="83"/>
      <c r="R238" s="83"/>
      <c r="S238" s="83"/>
      <c r="T238" s="83"/>
      <c r="U238" s="83"/>
      <c r="V238" s="83"/>
    </row>
    <row r="239" spans="1:22" x14ac:dyDescent="0.3">
      <c r="A239" s="80" t="s">
        <v>28</v>
      </c>
      <c r="B239" s="187">
        <f>SUM(D239:T239)</f>
        <v>0</v>
      </c>
      <c r="C239" s="25">
        <f>B239</f>
        <v>0</v>
      </c>
      <c r="D239" s="75"/>
      <c r="E239" s="75"/>
      <c r="F239" s="54"/>
      <c r="G239" s="75"/>
      <c r="H239" s="75"/>
      <c r="I239" s="75"/>
      <c r="J239" s="75"/>
      <c r="K239" s="75"/>
      <c r="L239" s="75"/>
      <c r="M239" s="54"/>
      <c r="N239" s="75"/>
      <c r="O239" s="75"/>
      <c r="P239" s="75"/>
      <c r="Q239" s="75"/>
      <c r="R239" s="75"/>
      <c r="S239" s="75"/>
      <c r="T239" s="75"/>
      <c r="U239" s="75"/>
      <c r="V239" s="75"/>
    </row>
    <row r="240" spans="1:22" x14ac:dyDescent="0.3">
      <c r="A240" s="80" t="s">
        <v>29</v>
      </c>
      <c r="B240" s="187">
        <f>SUM(D240:T240)+1</f>
        <v>1</v>
      </c>
      <c r="C240" s="25">
        <f>B240</f>
        <v>1</v>
      </c>
      <c r="D240" s="75"/>
      <c r="E240" s="75"/>
      <c r="F240" s="54"/>
      <c r="G240" s="75"/>
      <c r="H240" s="75"/>
      <c r="I240" s="75"/>
      <c r="J240" s="75"/>
      <c r="K240" s="75"/>
      <c r="L240" s="75"/>
      <c r="M240" s="54"/>
      <c r="N240" s="75"/>
      <c r="O240" s="75"/>
      <c r="P240" s="75"/>
      <c r="Q240" s="75"/>
      <c r="R240" s="75"/>
      <c r="S240" s="75"/>
      <c r="T240" s="75"/>
      <c r="U240" s="75"/>
      <c r="V240" s="75"/>
    </row>
    <row r="241" spans="1:22" x14ac:dyDescent="0.3">
      <c r="A241" s="80" t="s">
        <v>30</v>
      </c>
      <c r="B241" s="187">
        <f>B239+B240</f>
        <v>1</v>
      </c>
      <c r="C241" s="25">
        <f>C239+C240</f>
        <v>1</v>
      </c>
      <c r="D241" s="75"/>
      <c r="E241" s="75"/>
      <c r="F241" s="54"/>
      <c r="G241" s="75"/>
      <c r="H241" s="75"/>
      <c r="I241" s="75"/>
      <c r="J241" s="75"/>
      <c r="K241" s="75"/>
      <c r="L241" s="75"/>
      <c r="M241" s="54"/>
      <c r="N241" s="75"/>
      <c r="O241" s="75"/>
      <c r="P241" s="75"/>
      <c r="Q241" s="75"/>
      <c r="R241" s="75"/>
      <c r="S241" s="75"/>
      <c r="T241" s="75"/>
      <c r="U241" s="75"/>
      <c r="V241" s="75"/>
    </row>
    <row r="242" spans="1:22" x14ac:dyDescent="0.3">
      <c r="A242" s="80" t="s">
        <v>31</v>
      </c>
      <c r="B242" s="187">
        <f>SUM(D242:T242)</f>
        <v>0</v>
      </c>
      <c r="C242" s="25">
        <f>B242</f>
        <v>0</v>
      </c>
      <c r="D242" s="75"/>
      <c r="E242" s="75"/>
      <c r="F242" s="54"/>
      <c r="G242" s="75"/>
      <c r="H242" s="75"/>
      <c r="I242" s="75"/>
      <c r="J242" s="75"/>
      <c r="K242" s="75"/>
      <c r="L242" s="75"/>
      <c r="M242" s="54"/>
      <c r="N242" s="75"/>
      <c r="O242" s="75"/>
      <c r="P242" s="75"/>
      <c r="Q242" s="75"/>
      <c r="R242" s="75"/>
      <c r="S242" s="75"/>
      <c r="T242" s="75"/>
      <c r="U242" s="75"/>
      <c r="V242" s="75"/>
    </row>
    <row r="243" spans="1:22" ht="17" thickBot="1" x14ac:dyDescent="0.35">
      <c r="A243" s="82" t="s">
        <v>32</v>
      </c>
      <c r="B243" s="188">
        <f>SUM(D243:T243)</f>
        <v>0</v>
      </c>
      <c r="C243" s="26">
        <f>B243</f>
        <v>0</v>
      </c>
      <c r="D243" s="78"/>
      <c r="E243" s="78"/>
      <c r="F243" s="79"/>
      <c r="G243" s="78"/>
      <c r="H243" s="78"/>
      <c r="I243" s="78"/>
      <c r="J243" s="78"/>
      <c r="K243" s="78"/>
      <c r="L243" s="78"/>
      <c r="M243" s="79"/>
      <c r="N243" s="42"/>
      <c r="O243" s="78"/>
      <c r="P243" s="78"/>
      <c r="Q243" s="78"/>
      <c r="R243" s="78"/>
      <c r="S243" s="78"/>
      <c r="T243" s="78"/>
      <c r="U243" s="78"/>
      <c r="V243" s="78"/>
    </row>
    <row r="244" spans="1:22" ht="21.1" x14ac:dyDescent="0.35">
      <c r="A244" s="48" t="s">
        <v>285</v>
      </c>
      <c r="B244" s="187"/>
      <c r="C244" s="27"/>
      <c r="D244" s="75" t="s">
        <v>604</v>
      </c>
      <c r="E244" s="75" t="s">
        <v>604</v>
      </c>
      <c r="F244" s="54"/>
      <c r="G244" s="75" t="s">
        <v>604</v>
      </c>
      <c r="H244" s="75"/>
      <c r="I244" s="75"/>
      <c r="J244" s="75"/>
      <c r="K244" s="75"/>
      <c r="L244" s="75"/>
      <c r="M244" s="54"/>
      <c r="N244" s="75"/>
      <c r="O244" s="83"/>
      <c r="P244" s="83"/>
      <c r="Q244" s="83"/>
      <c r="R244" s="83"/>
      <c r="S244" s="83" t="s">
        <v>551</v>
      </c>
      <c r="T244" s="83" t="s">
        <v>551</v>
      </c>
      <c r="U244" s="83" t="s">
        <v>551</v>
      </c>
      <c r="V244" s="83" t="s">
        <v>551</v>
      </c>
    </row>
    <row r="245" spans="1:22" x14ac:dyDescent="0.3">
      <c r="A245" s="80" t="s">
        <v>28</v>
      </c>
      <c r="B245" s="187">
        <f>SUM(D245:T245)+11</f>
        <v>14</v>
      </c>
      <c r="C245" s="25">
        <f>B245+11</f>
        <v>25</v>
      </c>
      <c r="D245" s="75">
        <v>1</v>
      </c>
      <c r="E245" s="75">
        <v>1</v>
      </c>
      <c r="F245" s="54"/>
      <c r="G245" s="75">
        <v>1</v>
      </c>
      <c r="H245" s="75"/>
      <c r="I245" s="75"/>
      <c r="J245" s="75"/>
      <c r="K245" s="75"/>
      <c r="L245" s="75"/>
      <c r="M245" s="54"/>
      <c r="N245" s="75"/>
      <c r="O245" s="75"/>
      <c r="P245" s="75"/>
      <c r="Q245" s="75"/>
      <c r="R245" s="75"/>
      <c r="S245" s="75"/>
      <c r="T245" s="75"/>
      <c r="U245" s="75"/>
      <c r="V245" s="75"/>
    </row>
    <row r="246" spans="1:22" x14ac:dyDescent="0.3">
      <c r="A246" s="80" t="s">
        <v>29</v>
      </c>
      <c r="B246" s="187">
        <f>SUM(D246:T246)+1</f>
        <v>3</v>
      </c>
      <c r="C246" s="25">
        <f>B246+15</f>
        <v>18</v>
      </c>
      <c r="D246" s="75"/>
      <c r="E246" s="75"/>
      <c r="F246" s="54"/>
      <c r="G246" s="75"/>
      <c r="H246" s="75"/>
      <c r="I246" s="75"/>
      <c r="J246" s="75"/>
      <c r="K246" s="75"/>
      <c r="L246" s="75"/>
      <c r="M246" s="54"/>
      <c r="N246" s="75"/>
      <c r="O246" s="75"/>
      <c r="P246" s="75"/>
      <c r="Q246" s="75"/>
      <c r="R246" s="75"/>
      <c r="S246" s="75">
        <v>1</v>
      </c>
      <c r="T246" s="75">
        <v>1</v>
      </c>
      <c r="U246" s="75">
        <v>1</v>
      </c>
      <c r="V246" s="75">
        <v>1</v>
      </c>
    </row>
    <row r="247" spans="1:22" x14ac:dyDescent="0.3">
      <c r="A247" s="80" t="s">
        <v>30</v>
      </c>
      <c r="B247" s="187">
        <f>B245+B246</f>
        <v>17</v>
      </c>
      <c r="C247" s="25">
        <f>C245+C246</f>
        <v>43</v>
      </c>
      <c r="D247" s="75"/>
      <c r="E247" s="75"/>
      <c r="F247" s="54"/>
      <c r="G247" s="75"/>
      <c r="H247" s="75"/>
      <c r="I247" s="75"/>
      <c r="J247" s="75"/>
      <c r="K247" s="75"/>
      <c r="L247" s="75"/>
      <c r="M247" s="54"/>
      <c r="N247" s="75"/>
      <c r="O247" s="75"/>
      <c r="P247" s="75"/>
      <c r="Q247" s="75"/>
      <c r="R247" s="75"/>
      <c r="S247" s="75"/>
      <c r="T247" s="75"/>
      <c r="U247" s="75"/>
      <c r="V247" s="75"/>
    </row>
    <row r="248" spans="1:22" x14ac:dyDescent="0.3">
      <c r="A248" s="80" t="s">
        <v>31</v>
      </c>
      <c r="B248" s="187">
        <f>SUM(D248:T248)</f>
        <v>0</v>
      </c>
      <c r="C248" s="25">
        <f>B248</f>
        <v>0</v>
      </c>
      <c r="D248" s="75"/>
      <c r="E248" s="75"/>
      <c r="F248" s="54"/>
      <c r="G248" s="75"/>
      <c r="H248" s="75"/>
      <c r="I248" s="75"/>
      <c r="J248" s="75"/>
      <c r="K248" s="75"/>
      <c r="L248" s="75"/>
      <c r="M248" s="54"/>
      <c r="N248" s="75"/>
      <c r="O248" s="75"/>
      <c r="P248" s="75"/>
      <c r="Q248" s="75"/>
      <c r="R248" s="75"/>
      <c r="S248" s="75"/>
      <c r="T248" s="75"/>
      <c r="U248" s="75"/>
      <c r="V248" s="75"/>
    </row>
    <row r="249" spans="1:22" ht="17" thickBot="1" x14ac:dyDescent="0.35">
      <c r="A249" s="82" t="s">
        <v>32</v>
      </c>
      <c r="B249" s="188">
        <f>SUM(D249:T249)</f>
        <v>0</v>
      </c>
      <c r="C249" s="26">
        <f>B249</f>
        <v>0</v>
      </c>
      <c r="D249" s="78"/>
      <c r="E249" s="78"/>
      <c r="F249" s="79"/>
      <c r="G249" s="78"/>
      <c r="H249" s="78"/>
      <c r="I249" s="78"/>
      <c r="J249" s="78"/>
      <c r="K249" s="78"/>
      <c r="L249" s="78"/>
      <c r="M249" s="79"/>
      <c r="N249" s="78"/>
      <c r="O249" s="42"/>
      <c r="P249" s="78"/>
      <c r="Q249" s="78"/>
      <c r="R249" s="78"/>
      <c r="S249" s="78"/>
      <c r="T249" s="78"/>
      <c r="U249" s="78"/>
      <c r="V249" s="78"/>
    </row>
    <row r="250" spans="1:22" ht="21.1" x14ac:dyDescent="0.35">
      <c r="A250" s="48" t="s">
        <v>286</v>
      </c>
      <c r="B250" s="187"/>
      <c r="C250" s="27"/>
      <c r="D250" s="75"/>
      <c r="E250" s="75"/>
      <c r="F250" s="54"/>
      <c r="G250" s="75"/>
      <c r="H250" s="75" t="s">
        <v>604</v>
      </c>
      <c r="I250" s="75" t="s">
        <v>604</v>
      </c>
      <c r="J250" s="75" t="s">
        <v>604</v>
      </c>
      <c r="K250" s="75" t="s">
        <v>604</v>
      </c>
      <c r="L250" s="75" t="s">
        <v>604</v>
      </c>
      <c r="M250" s="54"/>
      <c r="N250" s="75"/>
      <c r="O250" s="75" t="s">
        <v>604</v>
      </c>
      <c r="P250" s="75">
        <v>5</v>
      </c>
      <c r="Q250" s="75">
        <v>5</v>
      </c>
      <c r="R250" s="75" t="s">
        <v>604</v>
      </c>
      <c r="S250" s="75" t="s">
        <v>604</v>
      </c>
      <c r="T250" s="75" t="s">
        <v>604</v>
      </c>
      <c r="U250" s="75">
        <v>5</v>
      </c>
      <c r="V250" s="75">
        <v>5</v>
      </c>
    </row>
    <row r="251" spans="1:22" x14ac:dyDescent="0.3">
      <c r="A251" s="80" t="s">
        <v>28</v>
      </c>
      <c r="B251" s="187">
        <f>SUM(D251:T251)+4</f>
        <v>15</v>
      </c>
      <c r="C251" s="25">
        <f>B251+43</f>
        <v>58</v>
      </c>
      <c r="D251" s="75"/>
      <c r="E251" s="75"/>
      <c r="F251" s="54"/>
      <c r="G251" s="75"/>
      <c r="H251" s="75">
        <v>1</v>
      </c>
      <c r="I251" s="75">
        <v>1</v>
      </c>
      <c r="J251" s="75">
        <v>1</v>
      </c>
      <c r="K251" s="75">
        <v>1</v>
      </c>
      <c r="L251" s="75">
        <v>1</v>
      </c>
      <c r="M251" s="54"/>
      <c r="N251" s="75"/>
      <c r="O251" s="75">
        <v>1</v>
      </c>
      <c r="P251" s="75">
        <v>1</v>
      </c>
      <c r="Q251" s="75">
        <v>1</v>
      </c>
      <c r="R251" s="75">
        <v>1</v>
      </c>
      <c r="S251" s="75">
        <v>1</v>
      </c>
      <c r="T251" s="75">
        <v>1</v>
      </c>
      <c r="U251" s="75">
        <v>1</v>
      </c>
      <c r="V251" s="75">
        <v>1</v>
      </c>
    </row>
    <row r="252" spans="1:22" x14ac:dyDescent="0.3">
      <c r="A252" s="80" t="s">
        <v>29</v>
      </c>
      <c r="B252" s="187">
        <f>SUM(D252:T252)</f>
        <v>0</v>
      </c>
      <c r="C252" s="25">
        <f>B252+8</f>
        <v>8</v>
      </c>
      <c r="D252" s="75"/>
      <c r="E252" s="75"/>
      <c r="F252" s="54"/>
      <c r="G252" s="75"/>
      <c r="H252" s="75"/>
      <c r="I252" s="75"/>
      <c r="J252" s="75"/>
      <c r="K252" s="75"/>
      <c r="L252" s="75"/>
      <c r="M252" s="54"/>
      <c r="N252" s="75"/>
      <c r="O252" s="75"/>
      <c r="P252" s="75"/>
      <c r="Q252" s="75"/>
      <c r="R252" s="75"/>
      <c r="S252" s="75"/>
      <c r="T252" s="75"/>
      <c r="U252" s="75"/>
      <c r="V252" s="75"/>
    </row>
    <row r="253" spans="1:22" x14ac:dyDescent="0.3">
      <c r="A253" s="80" t="s">
        <v>30</v>
      </c>
      <c r="B253" s="187">
        <f>B251+B252</f>
        <v>15</v>
      </c>
      <c r="C253" s="25">
        <f>C251+C252</f>
        <v>66</v>
      </c>
      <c r="D253" s="75"/>
      <c r="E253" s="75"/>
      <c r="F253" s="54"/>
      <c r="G253" s="75"/>
      <c r="H253" s="75"/>
      <c r="I253" s="75"/>
      <c r="J253" s="75"/>
      <c r="K253" s="75"/>
      <c r="L253" s="75"/>
      <c r="M253" s="54"/>
      <c r="N253" s="75"/>
      <c r="O253" s="75"/>
      <c r="P253" s="75"/>
      <c r="Q253" s="75"/>
      <c r="R253" s="75"/>
      <c r="S253" s="75"/>
      <c r="T253" s="75"/>
      <c r="U253" s="75"/>
      <c r="V253" s="75"/>
    </row>
    <row r="254" spans="1:22" x14ac:dyDescent="0.3">
      <c r="A254" s="80" t="s">
        <v>31</v>
      </c>
      <c r="B254" s="187">
        <f>SUM(D254:T254)+1</f>
        <v>2</v>
      </c>
      <c r="C254" s="25">
        <f>B254+8</f>
        <v>10</v>
      </c>
      <c r="D254" s="75"/>
      <c r="E254" s="75"/>
      <c r="F254" s="54"/>
      <c r="G254" s="75"/>
      <c r="H254" s="75"/>
      <c r="I254" s="75"/>
      <c r="J254" s="75"/>
      <c r="K254" s="75"/>
      <c r="L254" s="75"/>
      <c r="M254" s="54"/>
      <c r="N254" s="75"/>
      <c r="O254" s="75">
        <v>1</v>
      </c>
      <c r="P254" s="75"/>
      <c r="Q254" s="75"/>
      <c r="R254" s="75"/>
      <c r="S254" s="75"/>
      <c r="T254" s="75"/>
      <c r="U254" s="75"/>
      <c r="V254" s="75"/>
    </row>
    <row r="255" spans="1:22" ht="17" thickBot="1" x14ac:dyDescent="0.35">
      <c r="A255" s="82" t="s">
        <v>32</v>
      </c>
      <c r="B255" s="188">
        <f>SUM(D255:T255)+5</f>
        <v>10</v>
      </c>
      <c r="C255" s="26">
        <f>B255+42</f>
        <v>52</v>
      </c>
      <c r="D255" s="78"/>
      <c r="E255" s="78"/>
      <c r="F255" s="79"/>
      <c r="G255" s="78"/>
      <c r="H255" s="78"/>
      <c r="I255" s="78"/>
      <c r="J255" s="78"/>
      <c r="K255" s="78"/>
      <c r="L255" s="78"/>
      <c r="M255" s="79"/>
      <c r="N255" s="78"/>
      <c r="O255" s="78">
        <v>5</v>
      </c>
      <c r="P255" s="78"/>
      <c r="Q255" s="78"/>
      <c r="R255" s="78"/>
      <c r="S255" s="78"/>
      <c r="T255" s="78"/>
      <c r="U255" s="78"/>
      <c r="V255" s="78"/>
    </row>
    <row r="256" spans="1:22" ht="21.1" x14ac:dyDescent="0.35">
      <c r="A256" s="48" t="s">
        <v>489</v>
      </c>
      <c r="B256" s="187"/>
      <c r="C256" s="27"/>
      <c r="D256" s="75"/>
      <c r="E256" s="75" t="s">
        <v>621</v>
      </c>
      <c r="F256" s="54"/>
      <c r="G256" s="75" t="s">
        <v>556</v>
      </c>
      <c r="H256" s="75" t="s">
        <v>551</v>
      </c>
      <c r="I256" s="75"/>
      <c r="J256" s="75"/>
      <c r="K256" s="75"/>
      <c r="L256" s="75" t="s">
        <v>551</v>
      </c>
      <c r="M256" s="54"/>
      <c r="N256" s="75" t="s">
        <v>551</v>
      </c>
      <c r="O256" s="83" t="s">
        <v>551</v>
      </c>
      <c r="P256" s="83"/>
      <c r="Q256" s="83"/>
      <c r="R256" s="83"/>
      <c r="S256" s="75"/>
      <c r="T256" s="75"/>
      <c r="U256" s="75"/>
      <c r="V256" s="75"/>
    </row>
    <row r="257" spans="1:22" x14ac:dyDescent="0.3">
      <c r="A257" s="80" t="s">
        <v>28</v>
      </c>
      <c r="B257" s="187">
        <f>SUM(D257:T257)</f>
        <v>0</v>
      </c>
      <c r="C257" s="25">
        <f>B257</f>
        <v>0</v>
      </c>
      <c r="D257" s="75"/>
      <c r="E257" s="75"/>
      <c r="F257" s="54"/>
      <c r="G257" s="75"/>
      <c r="H257" s="75"/>
      <c r="I257" s="75"/>
      <c r="J257" s="75"/>
      <c r="K257" s="75"/>
      <c r="L257" s="75"/>
      <c r="M257" s="54"/>
      <c r="N257" s="75"/>
      <c r="O257" s="75"/>
      <c r="P257" s="75"/>
      <c r="Q257" s="75"/>
      <c r="R257" s="75"/>
      <c r="S257" s="75"/>
      <c r="T257" s="75"/>
      <c r="U257" s="75"/>
      <c r="V257" s="75"/>
    </row>
    <row r="258" spans="1:22" x14ac:dyDescent="0.3">
      <c r="A258" s="80" t="s">
        <v>29</v>
      </c>
      <c r="B258" s="187">
        <f>SUM(D258:T258)</f>
        <v>5</v>
      </c>
      <c r="C258" s="25">
        <f>B258</f>
        <v>5</v>
      </c>
      <c r="D258" s="75"/>
      <c r="E258" s="75"/>
      <c r="F258" s="54"/>
      <c r="G258" s="75">
        <v>1</v>
      </c>
      <c r="H258" s="75">
        <v>1</v>
      </c>
      <c r="I258" s="75"/>
      <c r="J258" s="75"/>
      <c r="K258" s="75"/>
      <c r="L258" s="75">
        <v>1</v>
      </c>
      <c r="M258" s="54"/>
      <c r="N258" s="75">
        <v>1</v>
      </c>
      <c r="O258" s="75">
        <v>1</v>
      </c>
      <c r="P258" s="75"/>
      <c r="Q258" s="75"/>
      <c r="R258" s="75"/>
      <c r="S258" s="75"/>
      <c r="T258" s="75"/>
      <c r="U258" s="75"/>
      <c r="V258" s="75"/>
    </row>
    <row r="259" spans="1:22" x14ac:dyDescent="0.3">
      <c r="A259" s="80" t="s">
        <v>30</v>
      </c>
      <c r="B259" s="187">
        <f>B257+B258</f>
        <v>5</v>
      </c>
      <c r="C259" s="25">
        <f>C257+C258</f>
        <v>5</v>
      </c>
      <c r="D259" s="75"/>
      <c r="E259" s="75"/>
      <c r="F259" s="54"/>
      <c r="G259" s="75"/>
      <c r="H259" s="75"/>
      <c r="I259" s="75"/>
      <c r="J259" s="75"/>
      <c r="K259" s="75"/>
      <c r="L259" s="75"/>
      <c r="M259" s="54"/>
      <c r="N259" s="75"/>
      <c r="O259" s="75"/>
      <c r="P259" s="75"/>
      <c r="Q259" s="75"/>
      <c r="R259" s="75"/>
      <c r="S259" s="75"/>
      <c r="T259" s="75"/>
      <c r="U259" s="75"/>
      <c r="V259" s="75"/>
    </row>
    <row r="260" spans="1:22" x14ac:dyDescent="0.3">
      <c r="A260" s="80" t="s">
        <v>31</v>
      </c>
      <c r="B260" s="187">
        <f>SUM(D260:T260)</f>
        <v>0</v>
      </c>
      <c r="C260" s="25">
        <f>B260</f>
        <v>0</v>
      </c>
      <c r="D260" s="75"/>
      <c r="E260" s="75"/>
      <c r="F260" s="54"/>
      <c r="G260" s="75"/>
      <c r="H260" s="75"/>
      <c r="I260" s="75"/>
      <c r="J260" s="75"/>
      <c r="K260" s="75"/>
      <c r="L260" s="75"/>
      <c r="M260" s="54"/>
      <c r="N260" s="75"/>
      <c r="O260" s="75"/>
      <c r="P260" s="75"/>
      <c r="Q260" s="75"/>
      <c r="R260" s="75"/>
      <c r="S260" s="75"/>
      <c r="T260" s="75"/>
      <c r="U260" s="75"/>
      <c r="V260" s="75"/>
    </row>
    <row r="261" spans="1:22" ht="17" thickBot="1" x14ac:dyDescent="0.35">
      <c r="A261" s="82" t="s">
        <v>32</v>
      </c>
      <c r="B261" s="188">
        <f>SUM(D261:T261)</f>
        <v>0</v>
      </c>
      <c r="C261" s="26">
        <f>B261</f>
        <v>0</v>
      </c>
      <c r="D261" s="78"/>
      <c r="E261" s="78"/>
      <c r="F261" s="79"/>
      <c r="G261" s="78"/>
      <c r="H261" s="78"/>
      <c r="I261" s="78"/>
      <c r="J261" s="78"/>
      <c r="K261" s="78"/>
      <c r="L261" s="78"/>
      <c r="M261" s="79"/>
      <c r="N261" s="78"/>
      <c r="O261" s="78"/>
      <c r="P261" s="78"/>
      <c r="Q261" s="78"/>
      <c r="R261" s="78"/>
      <c r="S261" s="78"/>
      <c r="T261" s="78"/>
      <c r="U261" s="78"/>
      <c r="V261" s="78"/>
    </row>
    <row r="262" spans="1:22" ht="21.1" x14ac:dyDescent="0.35">
      <c r="A262" s="48" t="s">
        <v>490</v>
      </c>
      <c r="B262" s="187"/>
      <c r="C262" s="27"/>
      <c r="D262" s="75" t="s">
        <v>605</v>
      </c>
      <c r="E262" s="75">
        <v>6</v>
      </c>
      <c r="F262" s="54"/>
      <c r="G262" s="75" t="s">
        <v>663</v>
      </c>
      <c r="H262" s="75">
        <v>6</v>
      </c>
      <c r="I262" s="75" t="s">
        <v>552</v>
      </c>
      <c r="J262" s="75"/>
      <c r="K262" s="75" t="s">
        <v>551</v>
      </c>
      <c r="L262" s="75" t="s">
        <v>546</v>
      </c>
      <c r="M262" s="54"/>
      <c r="N262" s="75">
        <v>6</v>
      </c>
      <c r="O262" s="83">
        <v>4</v>
      </c>
      <c r="P262" s="83" t="s">
        <v>552</v>
      </c>
      <c r="Q262" s="83" t="s">
        <v>552</v>
      </c>
      <c r="R262" s="83">
        <v>6</v>
      </c>
      <c r="S262" s="75">
        <v>6</v>
      </c>
      <c r="T262" s="75">
        <v>6</v>
      </c>
      <c r="U262" s="75">
        <v>6</v>
      </c>
      <c r="V262" s="75" t="s">
        <v>552</v>
      </c>
    </row>
    <row r="263" spans="1:22" x14ac:dyDescent="0.3">
      <c r="A263" s="80" t="s">
        <v>28</v>
      </c>
      <c r="B263" s="187">
        <f>SUM(D263:T263)</f>
        <v>13</v>
      </c>
      <c r="C263" s="25">
        <f>B263</f>
        <v>13</v>
      </c>
      <c r="D263" s="75">
        <v>1</v>
      </c>
      <c r="E263" s="75">
        <v>1</v>
      </c>
      <c r="F263" s="54"/>
      <c r="G263" s="75">
        <v>1</v>
      </c>
      <c r="H263" s="75">
        <v>1</v>
      </c>
      <c r="I263" s="75">
        <v>1</v>
      </c>
      <c r="J263" s="75"/>
      <c r="K263" s="75"/>
      <c r="L263" s="75">
        <v>1</v>
      </c>
      <c r="M263" s="54"/>
      <c r="N263" s="75">
        <v>1</v>
      </c>
      <c r="O263" s="75">
        <v>1</v>
      </c>
      <c r="P263" s="75">
        <v>1</v>
      </c>
      <c r="Q263" s="75">
        <v>1</v>
      </c>
      <c r="R263" s="75">
        <v>1</v>
      </c>
      <c r="S263" s="75">
        <v>1</v>
      </c>
      <c r="T263" s="75">
        <v>1</v>
      </c>
      <c r="U263" s="75">
        <v>1</v>
      </c>
      <c r="V263" s="75">
        <v>1</v>
      </c>
    </row>
    <row r="264" spans="1:22" x14ac:dyDescent="0.3">
      <c r="A264" s="80" t="s">
        <v>29</v>
      </c>
      <c r="B264" s="187">
        <f>SUM(D264:T264)</f>
        <v>1</v>
      </c>
      <c r="C264" s="25">
        <f>B264</f>
        <v>1</v>
      </c>
      <c r="D264" s="75"/>
      <c r="E264" s="75"/>
      <c r="F264" s="54"/>
      <c r="G264" s="75"/>
      <c r="H264" s="75"/>
      <c r="I264" s="75"/>
      <c r="J264" s="75"/>
      <c r="K264" s="75">
        <v>1</v>
      </c>
      <c r="L264" s="75"/>
      <c r="M264" s="54"/>
      <c r="N264" s="75"/>
      <c r="O264" s="75"/>
      <c r="P264" s="75"/>
      <c r="Q264" s="75"/>
      <c r="R264" s="75"/>
      <c r="S264" s="75"/>
      <c r="T264" s="75"/>
      <c r="U264" s="75"/>
      <c r="V264" s="75"/>
    </row>
    <row r="265" spans="1:22" x14ac:dyDescent="0.3">
      <c r="A265" s="80" t="s">
        <v>30</v>
      </c>
      <c r="B265" s="187">
        <f>B263+B264</f>
        <v>14</v>
      </c>
      <c r="C265" s="25">
        <f>C263+C264</f>
        <v>14</v>
      </c>
      <c r="D265" s="75"/>
      <c r="E265" s="75"/>
      <c r="F265" s="54"/>
      <c r="G265" s="75"/>
      <c r="H265" s="75"/>
      <c r="I265" s="75"/>
      <c r="J265" s="75"/>
      <c r="K265" s="75"/>
      <c r="L265" s="75"/>
      <c r="M265" s="54"/>
      <c r="N265" s="75"/>
      <c r="O265" s="75"/>
      <c r="P265" s="75"/>
      <c r="Q265" s="75"/>
      <c r="R265" s="75"/>
      <c r="S265" s="75"/>
      <c r="T265" s="75"/>
      <c r="U265" s="75"/>
      <c r="V265" s="75"/>
    </row>
    <row r="266" spans="1:22" x14ac:dyDescent="0.3">
      <c r="A266" s="80" t="s">
        <v>31</v>
      </c>
      <c r="B266" s="187">
        <f>SUM(D266:T266)</f>
        <v>4</v>
      </c>
      <c r="C266" s="25">
        <f>B266</f>
        <v>4</v>
      </c>
      <c r="D266" s="75"/>
      <c r="E266" s="75"/>
      <c r="F266" s="54"/>
      <c r="G266" s="75"/>
      <c r="H266" s="75"/>
      <c r="I266" s="75"/>
      <c r="J266" s="75"/>
      <c r="K266" s="75"/>
      <c r="L266" s="75"/>
      <c r="M266" s="54"/>
      <c r="N266" s="75"/>
      <c r="O266" s="75"/>
      <c r="P266" s="75">
        <v>1</v>
      </c>
      <c r="Q266" s="75">
        <v>1</v>
      </c>
      <c r="R266" s="75"/>
      <c r="S266" s="75">
        <v>1</v>
      </c>
      <c r="T266" s="75">
        <v>1</v>
      </c>
      <c r="U266" s="75"/>
      <c r="V266" s="75">
        <v>1</v>
      </c>
    </row>
    <row r="267" spans="1:22" ht="17" thickBot="1" x14ac:dyDescent="0.35">
      <c r="A267" s="82" t="s">
        <v>32</v>
      </c>
      <c r="B267" s="188">
        <f>SUM(D267:T267)</f>
        <v>20</v>
      </c>
      <c r="C267" s="26">
        <f>B267</f>
        <v>20</v>
      </c>
      <c r="D267" s="78"/>
      <c r="E267" s="78"/>
      <c r="F267" s="79"/>
      <c r="G267" s="78"/>
      <c r="H267" s="78"/>
      <c r="I267" s="78"/>
      <c r="J267" s="78"/>
      <c r="K267" s="78"/>
      <c r="L267" s="78"/>
      <c r="M267" s="79"/>
      <c r="N267" s="78"/>
      <c r="O267" s="78"/>
      <c r="P267" s="78">
        <v>5</v>
      </c>
      <c r="Q267" s="78">
        <v>5</v>
      </c>
      <c r="R267" s="78"/>
      <c r="S267" s="78">
        <v>5</v>
      </c>
      <c r="T267" s="78">
        <v>5</v>
      </c>
      <c r="U267" s="78"/>
      <c r="V267" s="78">
        <v>5</v>
      </c>
    </row>
    <row r="268" spans="1:22" ht="21.1" x14ac:dyDescent="0.35">
      <c r="A268" s="48" t="s">
        <v>540</v>
      </c>
      <c r="B268" s="187"/>
      <c r="C268" s="27"/>
      <c r="D268" s="75"/>
      <c r="E268" s="75"/>
      <c r="F268" s="54"/>
      <c r="G268" s="75"/>
      <c r="H268" s="75"/>
      <c r="I268" s="75"/>
      <c r="J268" s="75"/>
      <c r="K268" s="75"/>
      <c r="L268" s="75"/>
      <c r="M268" s="54"/>
      <c r="N268" s="75"/>
      <c r="O268" s="83"/>
      <c r="P268" s="83"/>
      <c r="Q268" s="83"/>
      <c r="R268" s="83"/>
      <c r="S268" s="75"/>
      <c r="T268" s="75"/>
      <c r="U268" s="75"/>
      <c r="V268" s="75"/>
    </row>
    <row r="269" spans="1:22" x14ac:dyDescent="0.3">
      <c r="A269" s="80" t="s">
        <v>28</v>
      </c>
      <c r="B269" s="187">
        <f>SUM(D269:T269)</f>
        <v>0</v>
      </c>
      <c r="C269" s="25">
        <f>B269</f>
        <v>0</v>
      </c>
      <c r="D269" s="75"/>
      <c r="E269" s="75"/>
      <c r="F269" s="54"/>
      <c r="G269" s="75"/>
      <c r="H269" s="75"/>
      <c r="I269" s="75"/>
      <c r="J269" s="75"/>
      <c r="K269" s="75"/>
      <c r="L269" s="75"/>
      <c r="M269" s="54"/>
      <c r="N269" s="75"/>
      <c r="O269" s="75"/>
      <c r="P269" s="75"/>
      <c r="Q269" s="75"/>
      <c r="R269" s="75"/>
      <c r="S269" s="75"/>
      <c r="T269" s="75"/>
      <c r="U269" s="75"/>
      <c r="V269" s="75"/>
    </row>
    <row r="270" spans="1:22" x14ac:dyDescent="0.3">
      <c r="A270" s="80" t="s">
        <v>29</v>
      </c>
      <c r="B270" s="187">
        <f>SUM(D270:T270)</f>
        <v>0</v>
      </c>
      <c r="C270" s="25">
        <f>B270</f>
        <v>0</v>
      </c>
      <c r="D270" s="75"/>
      <c r="E270" s="75"/>
      <c r="F270" s="54"/>
      <c r="G270" s="75"/>
      <c r="H270" s="75"/>
      <c r="I270" s="75"/>
      <c r="J270" s="75"/>
      <c r="K270" s="75"/>
      <c r="L270" s="75"/>
      <c r="M270" s="54"/>
      <c r="N270" s="75"/>
      <c r="O270" s="75"/>
      <c r="P270" s="75"/>
      <c r="Q270" s="75"/>
      <c r="R270" s="75"/>
      <c r="S270" s="75"/>
      <c r="T270" s="75"/>
      <c r="U270" s="75"/>
      <c r="V270" s="75"/>
    </row>
    <row r="271" spans="1:22" x14ac:dyDescent="0.3">
      <c r="A271" s="80" t="s">
        <v>30</v>
      </c>
      <c r="B271" s="187">
        <f>B269+B270</f>
        <v>0</v>
      </c>
      <c r="C271" s="25">
        <f>C269+C270</f>
        <v>0</v>
      </c>
      <c r="D271" s="75"/>
      <c r="E271" s="75"/>
      <c r="F271" s="54"/>
      <c r="G271" s="75"/>
      <c r="H271" s="75"/>
      <c r="I271" s="75"/>
      <c r="J271" s="75"/>
      <c r="K271" s="75"/>
      <c r="L271" s="75"/>
      <c r="M271" s="54"/>
      <c r="N271" s="75"/>
      <c r="O271" s="75"/>
      <c r="P271" s="75"/>
      <c r="Q271" s="75"/>
      <c r="R271" s="75"/>
      <c r="S271" s="75"/>
      <c r="T271" s="75"/>
      <c r="U271" s="75"/>
      <c r="V271" s="75"/>
    </row>
    <row r="272" spans="1:22" x14ac:dyDescent="0.3">
      <c r="A272" s="80" t="s">
        <v>31</v>
      </c>
      <c r="B272" s="187">
        <f>SUM(D272:T272)</f>
        <v>0</v>
      </c>
      <c r="C272" s="25">
        <f>B272</f>
        <v>0</v>
      </c>
      <c r="D272" s="75"/>
      <c r="E272" s="75"/>
      <c r="F272" s="54"/>
      <c r="G272" s="75"/>
      <c r="H272" s="75"/>
      <c r="I272" s="75"/>
      <c r="J272" s="75"/>
      <c r="K272" s="75"/>
      <c r="L272" s="75"/>
      <c r="M272" s="54"/>
      <c r="N272" s="75"/>
      <c r="O272" s="75"/>
      <c r="P272" s="75"/>
      <c r="Q272" s="75"/>
      <c r="R272" s="75"/>
      <c r="S272" s="75"/>
      <c r="T272" s="75"/>
      <c r="U272" s="75"/>
      <c r="V272" s="75"/>
    </row>
    <row r="273" spans="1:22" ht="17" thickBot="1" x14ac:dyDescent="0.35">
      <c r="A273" s="82" t="s">
        <v>32</v>
      </c>
      <c r="B273" s="188">
        <f>SUM(D273:T273)</f>
        <v>0</v>
      </c>
      <c r="C273" s="26">
        <f>B273</f>
        <v>0</v>
      </c>
      <c r="D273" s="78"/>
      <c r="E273" s="78"/>
      <c r="F273" s="79"/>
      <c r="G273" s="78"/>
      <c r="H273" s="78"/>
      <c r="I273" s="78"/>
      <c r="J273" s="78"/>
      <c r="K273" s="78"/>
      <c r="L273" s="78"/>
      <c r="M273" s="79"/>
      <c r="N273" s="78"/>
      <c r="O273" s="78"/>
      <c r="P273" s="78"/>
      <c r="Q273" s="78"/>
      <c r="R273" s="78"/>
      <c r="S273" s="78"/>
      <c r="T273" s="78"/>
      <c r="U273" s="78"/>
      <c r="V273" s="78"/>
    </row>
    <row r="274" spans="1:22" ht="21.1" x14ac:dyDescent="0.35">
      <c r="A274" s="48" t="s">
        <v>287</v>
      </c>
      <c r="B274" s="187" t="s">
        <v>537</v>
      </c>
      <c r="C274" s="27"/>
      <c r="D274" s="75">
        <v>4</v>
      </c>
      <c r="E274" s="75" t="s">
        <v>644</v>
      </c>
      <c r="F274" s="54"/>
      <c r="G274" s="75" t="s">
        <v>545</v>
      </c>
      <c r="H274" s="75">
        <v>4</v>
      </c>
      <c r="I274" s="75">
        <v>4</v>
      </c>
      <c r="J274" s="75" t="s">
        <v>551</v>
      </c>
      <c r="K274" s="75">
        <v>6</v>
      </c>
      <c r="L274" s="75">
        <v>4</v>
      </c>
      <c r="M274" s="54"/>
      <c r="N274" s="75" t="s">
        <v>604</v>
      </c>
      <c r="O274" s="75"/>
      <c r="P274" s="75">
        <v>4</v>
      </c>
      <c r="Q274" s="75">
        <v>4</v>
      </c>
      <c r="R274" s="75">
        <v>4</v>
      </c>
      <c r="S274" s="75">
        <v>4</v>
      </c>
      <c r="T274" s="75">
        <v>4</v>
      </c>
      <c r="U274" s="75" t="s">
        <v>545</v>
      </c>
      <c r="V274" s="75" t="s">
        <v>545</v>
      </c>
    </row>
    <row r="275" spans="1:22" x14ac:dyDescent="0.3">
      <c r="A275" s="80" t="s">
        <v>28</v>
      </c>
      <c r="B275" s="187">
        <f>SUM(D275:T275)+35</f>
        <v>48</v>
      </c>
      <c r="C275" s="25">
        <f>B275+1</f>
        <v>49</v>
      </c>
      <c r="D275" s="75">
        <v>1</v>
      </c>
      <c r="E275" s="75">
        <v>1</v>
      </c>
      <c r="F275" s="54"/>
      <c r="G275" s="75">
        <v>1</v>
      </c>
      <c r="H275" s="75">
        <v>1</v>
      </c>
      <c r="I275" s="75">
        <v>1</v>
      </c>
      <c r="J275" s="75"/>
      <c r="K275" s="75">
        <v>1</v>
      </c>
      <c r="L275" s="75">
        <v>1</v>
      </c>
      <c r="M275" s="54"/>
      <c r="N275" s="75">
        <v>1</v>
      </c>
      <c r="O275" s="75"/>
      <c r="P275" s="75">
        <v>1</v>
      </c>
      <c r="Q275" s="75">
        <v>1</v>
      </c>
      <c r="R275" s="75">
        <v>1</v>
      </c>
      <c r="S275" s="75">
        <v>1</v>
      </c>
      <c r="T275" s="75">
        <v>1</v>
      </c>
      <c r="U275" s="75">
        <v>1</v>
      </c>
      <c r="V275" s="75">
        <v>1</v>
      </c>
    </row>
    <row r="276" spans="1:22" x14ac:dyDescent="0.3">
      <c r="A276" s="80" t="s">
        <v>29</v>
      </c>
      <c r="B276" s="187">
        <f>SUM(D276:T276)+10</f>
        <v>11</v>
      </c>
      <c r="C276" s="25">
        <f>B276+2</f>
        <v>13</v>
      </c>
      <c r="D276" s="75"/>
      <c r="E276" s="75"/>
      <c r="F276" s="54"/>
      <c r="G276" s="75"/>
      <c r="H276" s="75"/>
      <c r="I276" s="75"/>
      <c r="J276" s="75">
        <v>1</v>
      </c>
      <c r="K276" s="75"/>
      <c r="L276" s="75"/>
      <c r="M276" s="54"/>
      <c r="N276" s="75"/>
      <c r="O276" s="75"/>
      <c r="P276" s="75"/>
      <c r="Q276" s="75"/>
      <c r="R276" s="75"/>
      <c r="S276" s="75"/>
      <c r="T276" s="75"/>
      <c r="U276" s="75"/>
      <c r="V276" s="75"/>
    </row>
    <row r="277" spans="1:22" x14ac:dyDescent="0.3">
      <c r="A277" s="80" t="s">
        <v>30</v>
      </c>
      <c r="B277" s="187">
        <f>B275+B276</f>
        <v>59</v>
      </c>
      <c r="C277" s="25">
        <f>C275+C276</f>
        <v>62</v>
      </c>
      <c r="D277" s="75"/>
      <c r="E277" s="75"/>
      <c r="F277" s="54"/>
      <c r="G277" s="75"/>
      <c r="H277" s="75"/>
      <c r="I277" s="75"/>
      <c r="J277" s="75"/>
      <c r="K277" s="75"/>
      <c r="L277" s="75"/>
      <c r="M277" s="54"/>
      <c r="N277" s="75"/>
      <c r="O277" s="75"/>
      <c r="P277" s="75"/>
      <c r="Q277" s="75"/>
      <c r="R277" s="75"/>
      <c r="S277" s="75"/>
      <c r="T277" s="75"/>
      <c r="U277" s="75"/>
      <c r="V277" s="75"/>
    </row>
    <row r="278" spans="1:22" x14ac:dyDescent="0.3">
      <c r="A278" s="80" t="s">
        <v>31</v>
      </c>
      <c r="B278" s="187">
        <f>SUM(D278:T278)+15</f>
        <v>21</v>
      </c>
      <c r="C278" s="25">
        <f>B278</f>
        <v>21</v>
      </c>
      <c r="D278" s="75"/>
      <c r="E278" s="75"/>
      <c r="F278" s="54"/>
      <c r="G278" s="75"/>
      <c r="H278" s="75">
        <v>1</v>
      </c>
      <c r="I278" s="75"/>
      <c r="J278" s="75"/>
      <c r="K278" s="75"/>
      <c r="L278" s="75"/>
      <c r="M278" s="54"/>
      <c r="N278" s="75"/>
      <c r="O278" s="75"/>
      <c r="P278" s="75">
        <v>1</v>
      </c>
      <c r="Q278" s="75">
        <v>2</v>
      </c>
      <c r="R278" s="75">
        <v>1</v>
      </c>
      <c r="S278" s="75"/>
      <c r="T278" s="75">
        <v>1</v>
      </c>
      <c r="U278" s="75">
        <v>1</v>
      </c>
      <c r="V278" s="75"/>
    </row>
    <row r="279" spans="1:22" ht="17" thickBot="1" x14ac:dyDescent="0.35">
      <c r="A279" s="82" t="s">
        <v>32</v>
      </c>
      <c r="B279" s="188">
        <f>SUM(D279:T279)+77</f>
        <v>107</v>
      </c>
      <c r="C279" s="26">
        <f>B279</f>
        <v>107</v>
      </c>
      <c r="D279" s="78"/>
      <c r="E279" s="78"/>
      <c r="F279" s="79"/>
      <c r="G279" s="78"/>
      <c r="H279" s="78">
        <v>5</v>
      </c>
      <c r="I279" s="78"/>
      <c r="J279" s="78"/>
      <c r="K279" s="78"/>
      <c r="L279" s="78"/>
      <c r="M279" s="79"/>
      <c r="N279" s="78"/>
      <c r="O279" s="78"/>
      <c r="P279" s="78">
        <v>5</v>
      </c>
      <c r="Q279" s="78">
        <v>10</v>
      </c>
      <c r="R279" s="78">
        <v>5</v>
      </c>
      <c r="S279" s="78"/>
      <c r="T279" s="78">
        <v>5</v>
      </c>
      <c r="U279" s="78">
        <v>5</v>
      </c>
      <c r="V279" s="78"/>
    </row>
    <row r="280" spans="1:22" ht="21.1" x14ac:dyDescent="0.35">
      <c r="A280" s="48" t="s">
        <v>288</v>
      </c>
      <c r="B280" s="187" t="s">
        <v>537</v>
      </c>
      <c r="C280" s="27"/>
      <c r="D280" s="75" t="s">
        <v>551</v>
      </c>
      <c r="E280" s="75" t="s">
        <v>551</v>
      </c>
      <c r="F280" s="54"/>
      <c r="G280" s="75" t="s">
        <v>547</v>
      </c>
      <c r="H280" s="75"/>
      <c r="I280" s="75"/>
      <c r="J280" s="75" t="s">
        <v>551</v>
      </c>
      <c r="K280" s="75" t="s">
        <v>547</v>
      </c>
      <c r="L280" s="75" t="s">
        <v>551</v>
      </c>
      <c r="M280" s="54"/>
      <c r="N280" s="75" t="s">
        <v>551</v>
      </c>
      <c r="O280" s="75" t="s">
        <v>551</v>
      </c>
      <c r="P280" s="75" t="s">
        <v>551</v>
      </c>
      <c r="Q280" s="75" t="s">
        <v>551</v>
      </c>
      <c r="R280" s="75">
        <v>7</v>
      </c>
      <c r="S280" s="75">
        <v>7</v>
      </c>
      <c r="T280" s="75"/>
      <c r="U280" s="75" t="s">
        <v>547</v>
      </c>
      <c r="V280" s="75"/>
    </row>
    <row r="281" spans="1:22" x14ac:dyDescent="0.3">
      <c r="A281" s="80" t="s">
        <v>28</v>
      </c>
      <c r="B281" s="187">
        <f>SUM(D281:T281)+55</f>
        <v>59</v>
      </c>
      <c r="C281" s="25">
        <f>B281</f>
        <v>59</v>
      </c>
      <c r="D281" s="75"/>
      <c r="E281" s="75"/>
      <c r="F281" s="54"/>
      <c r="G281" s="75">
        <v>1</v>
      </c>
      <c r="H281" s="75"/>
      <c r="I281" s="75"/>
      <c r="J281" s="75"/>
      <c r="K281" s="75">
        <v>1</v>
      </c>
      <c r="L281" s="75"/>
      <c r="M281" s="54"/>
      <c r="N281" s="75"/>
      <c r="O281" s="75"/>
      <c r="P281" s="75"/>
      <c r="Q281" s="75"/>
      <c r="R281" s="75">
        <v>1</v>
      </c>
      <c r="S281" s="75">
        <v>1</v>
      </c>
      <c r="T281" s="75"/>
      <c r="U281" s="75">
        <v>1</v>
      </c>
      <c r="V281" s="75"/>
    </row>
    <row r="282" spans="1:22" x14ac:dyDescent="0.3">
      <c r="A282" s="80" t="s">
        <v>29</v>
      </c>
      <c r="B282" s="187">
        <f>SUM(D282:T282)+1</f>
        <v>9</v>
      </c>
      <c r="C282" s="25">
        <f>B282</f>
        <v>9</v>
      </c>
      <c r="D282" s="75">
        <v>1</v>
      </c>
      <c r="E282" s="75">
        <v>1</v>
      </c>
      <c r="F282" s="54"/>
      <c r="G282" s="75"/>
      <c r="H282" s="75"/>
      <c r="I282" s="75"/>
      <c r="J282" s="75">
        <v>1</v>
      </c>
      <c r="K282" s="75"/>
      <c r="L282" s="75">
        <v>1</v>
      </c>
      <c r="M282" s="54"/>
      <c r="N282" s="75">
        <v>1</v>
      </c>
      <c r="O282" s="75">
        <v>1</v>
      </c>
      <c r="P282" s="75">
        <v>1</v>
      </c>
      <c r="Q282" s="75">
        <v>1</v>
      </c>
      <c r="R282" s="75"/>
      <c r="S282" s="75"/>
      <c r="T282" s="75"/>
      <c r="U282" s="75"/>
      <c r="V282" s="75"/>
    </row>
    <row r="283" spans="1:22" x14ac:dyDescent="0.3">
      <c r="A283" s="80" t="s">
        <v>30</v>
      </c>
      <c r="B283" s="187">
        <f>B281+B282</f>
        <v>68</v>
      </c>
      <c r="C283" s="25">
        <f>C281+C282</f>
        <v>68</v>
      </c>
      <c r="D283" s="75"/>
      <c r="E283" s="75"/>
      <c r="F283" s="54"/>
      <c r="G283" s="75"/>
      <c r="H283" s="75"/>
      <c r="I283" s="75"/>
      <c r="J283" s="75"/>
      <c r="K283" s="75"/>
      <c r="L283" s="75"/>
      <c r="M283" s="54"/>
      <c r="N283" s="75"/>
      <c r="O283" s="75"/>
      <c r="P283" s="75"/>
      <c r="Q283" s="75"/>
      <c r="R283" s="75"/>
      <c r="S283" s="75"/>
      <c r="T283" s="75"/>
      <c r="U283" s="75"/>
      <c r="V283" s="75"/>
    </row>
    <row r="284" spans="1:22" x14ac:dyDescent="0.3">
      <c r="A284" s="80" t="s">
        <v>31</v>
      </c>
      <c r="B284" s="187">
        <f>SUM(D284:T284)+7</f>
        <v>7</v>
      </c>
      <c r="C284" s="25">
        <f>B284</f>
        <v>7</v>
      </c>
      <c r="D284" s="75"/>
      <c r="E284" s="75"/>
      <c r="F284" s="54"/>
      <c r="G284" s="75"/>
      <c r="H284" s="75"/>
      <c r="I284" s="75"/>
      <c r="J284" s="75"/>
      <c r="K284" s="75"/>
      <c r="L284" s="75"/>
      <c r="M284" s="54"/>
      <c r="N284" s="75"/>
      <c r="O284" s="75"/>
      <c r="P284" s="75"/>
      <c r="Q284" s="75"/>
      <c r="R284" s="75"/>
      <c r="S284" s="75"/>
      <c r="T284" s="75"/>
      <c r="U284" s="75"/>
      <c r="V284" s="75"/>
    </row>
    <row r="285" spans="1:22" ht="17" thickBot="1" x14ac:dyDescent="0.35">
      <c r="A285" s="82" t="s">
        <v>32</v>
      </c>
      <c r="B285" s="188">
        <f>SUM(D285:T285)+37</f>
        <v>37</v>
      </c>
      <c r="C285" s="26">
        <f>B285</f>
        <v>37</v>
      </c>
      <c r="D285" s="78"/>
      <c r="E285" s="78"/>
      <c r="F285" s="79"/>
      <c r="G285" s="78"/>
      <c r="H285" s="78"/>
      <c r="I285" s="78"/>
      <c r="J285" s="78"/>
      <c r="K285" s="78"/>
      <c r="L285" s="78"/>
      <c r="M285" s="79"/>
      <c r="N285" s="78"/>
      <c r="O285" s="42"/>
      <c r="P285" s="78"/>
      <c r="Q285" s="78"/>
      <c r="R285" s="78"/>
      <c r="S285" s="78"/>
      <c r="T285" s="78"/>
      <c r="U285" s="78"/>
      <c r="V285" s="78"/>
    </row>
    <row r="286" spans="1:22" ht="21.1" x14ac:dyDescent="0.35">
      <c r="A286" s="48" t="s">
        <v>491</v>
      </c>
      <c r="B286" s="187"/>
      <c r="C286" s="27"/>
      <c r="D286" s="75" t="s">
        <v>565</v>
      </c>
      <c r="E286" s="75" t="s">
        <v>592</v>
      </c>
      <c r="F286" s="54"/>
      <c r="G286" s="75">
        <v>8</v>
      </c>
      <c r="H286" s="75" t="s">
        <v>592</v>
      </c>
      <c r="I286" s="75" t="s">
        <v>592</v>
      </c>
      <c r="J286" s="75">
        <v>8</v>
      </c>
      <c r="K286" s="75">
        <v>8</v>
      </c>
      <c r="L286" s="75" t="s">
        <v>592</v>
      </c>
      <c r="M286" s="54"/>
      <c r="N286" s="75"/>
      <c r="O286" s="75" t="s">
        <v>592</v>
      </c>
      <c r="P286" s="75" t="s">
        <v>592</v>
      </c>
      <c r="Q286" s="75" t="s">
        <v>724</v>
      </c>
      <c r="R286" s="75"/>
      <c r="S286" s="75"/>
      <c r="T286" s="75">
        <v>8</v>
      </c>
      <c r="U286" s="75" t="s">
        <v>593</v>
      </c>
      <c r="V286" s="75">
        <v>8</v>
      </c>
    </row>
    <row r="287" spans="1:22" x14ac:dyDescent="0.3">
      <c r="A287" s="80" t="s">
        <v>28</v>
      </c>
      <c r="B287" s="187">
        <f>SUM(D287:T287)</f>
        <v>12</v>
      </c>
      <c r="C287" s="25">
        <f>B287</f>
        <v>12</v>
      </c>
      <c r="D287" s="75">
        <v>1</v>
      </c>
      <c r="E287" s="75">
        <v>1</v>
      </c>
      <c r="F287" s="54"/>
      <c r="G287" s="75">
        <v>1</v>
      </c>
      <c r="H287" s="75">
        <v>1</v>
      </c>
      <c r="I287" s="75">
        <v>1</v>
      </c>
      <c r="J287" s="75">
        <v>1</v>
      </c>
      <c r="K287" s="75">
        <v>1</v>
      </c>
      <c r="L287" s="75">
        <v>1</v>
      </c>
      <c r="M287" s="54"/>
      <c r="N287" s="75"/>
      <c r="O287" s="75">
        <v>1</v>
      </c>
      <c r="P287" s="75">
        <v>1</v>
      </c>
      <c r="Q287" s="75">
        <v>1</v>
      </c>
      <c r="R287" s="75"/>
      <c r="S287" s="75"/>
      <c r="T287" s="75">
        <v>1</v>
      </c>
      <c r="U287" s="75">
        <v>1</v>
      </c>
      <c r="V287" s="75">
        <v>1</v>
      </c>
    </row>
    <row r="288" spans="1:22" x14ac:dyDescent="0.3">
      <c r="A288" s="80" t="s">
        <v>29</v>
      </c>
      <c r="B288" s="187">
        <f>SUM(D288:T288)</f>
        <v>0</v>
      </c>
      <c r="C288" s="25">
        <f>B288</f>
        <v>0</v>
      </c>
      <c r="D288" s="75"/>
      <c r="E288" s="75"/>
      <c r="F288" s="54"/>
      <c r="G288" s="75"/>
      <c r="H288" s="75"/>
      <c r="I288" s="75"/>
      <c r="J288" s="75"/>
      <c r="K288" s="75"/>
      <c r="L288" s="75"/>
      <c r="M288" s="54"/>
      <c r="N288" s="75"/>
      <c r="O288" s="75"/>
      <c r="P288" s="75"/>
      <c r="Q288" s="75"/>
      <c r="R288" s="75"/>
      <c r="S288" s="75"/>
      <c r="T288" s="75"/>
      <c r="U288" s="75"/>
      <c r="V288" s="75"/>
    </row>
    <row r="289" spans="1:22" x14ac:dyDescent="0.3">
      <c r="A289" s="80" t="s">
        <v>30</v>
      </c>
      <c r="B289" s="187">
        <f>B287+B288</f>
        <v>12</v>
      </c>
      <c r="C289" s="25">
        <f>C287+C288</f>
        <v>12</v>
      </c>
      <c r="D289" s="75"/>
      <c r="E289" s="75"/>
      <c r="F289" s="54"/>
      <c r="G289" s="75"/>
      <c r="H289" s="75"/>
      <c r="I289" s="75"/>
      <c r="J289" s="75"/>
      <c r="K289" s="75"/>
      <c r="L289" s="75"/>
      <c r="M289" s="54"/>
      <c r="N289" s="75"/>
      <c r="O289" s="75"/>
      <c r="P289" s="75"/>
      <c r="Q289" s="75"/>
      <c r="R289" s="75"/>
      <c r="S289" s="75"/>
      <c r="T289" s="75"/>
      <c r="U289" s="75"/>
      <c r="V289" s="75"/>
    </row>
    <row r="290" spans="1:22" x14ac:dyDescent="0.3">
      <c r="A290" s="80" t="s">
        <v>31</v>
      </c>
      <c r="B290" s="187">
        <f>SUM(D290:T290)</f>
        <v>6</v>
      </c>
      <c r="C290" s="25">
        <f>B290</f>
        <v>6</v>
      </c>
      <c r="D290" s="75"/>
      <c r="E290" s="75"/>
      <c r="F290" s="54"/>
      <c r="G290" s="75"/>
      <c r="H290" s="75">
        <v>1</v>
      </c>
      <c r="I290" s="75">
        <v>1</v>
      </c>
      <c r="J290" s="75">
        <v>1</v>
      </c>
      <c r="K290" s="75"/>
      <c r="L290" s="75"/>
      <c r="M290" s="54"/>
      <c r="N290" s="75"/>
      <c r="O290" s="75">
        <v>1</v>
      </c>
      <c r="P290" s="75"/>
      <c r="Q290" s="75"/>
      <c r="R290" s="75"/>
      <c r="S290" s="75"/>
      <c r="T290" s="75">
        <v>2</v>
      </c>
      <c r="U290" s="75">
        <v>1</v>
      </c>
      <c r="V290" s="75">
        <v>1</v>
      </c>
    </row>
    <row r="291" spans="1:22" ht="17" thickBot="1" x14ac:dyDescent="0.35">
      <c r="A291" s="82" t="s">
        <v>32</v>
      </c>
      <c r="B291" s="188">
        <f>SUM(D291:T291)</f>
        <v>30</v>
      </c>
      <c r="C291" s="26">
        <f>B291</f>
        <v>30</v>
      </c>
      <c r="D291" s="78"/>
      <c r="E291" s="78"/>
      <c r="F291" s="79"/>
      <c r="G291" s="78"/>
      <c r="H291" s="78">
        <v>5</v>
      </c>
      <c r="I291" s="78">
        <v>5</v>
      </c>
      <c r="J291" s="78">
        <v>5</v>
      </c>
      <c r="K291" s="78"/>
      <c r="L291" s="78"/>
      <c r="M291" s="79"/>
      <c r="N291" s="78"/>
      <c r="O291" s="78">
        <v>5</v>
      </c>
      <c r="P291" s="78"/>
      <c r="Q291" s="78"/>
      <c r="R291" s="78"/>
      <c r="S291" s="78"/>
      <c r="T291" s="78">
        <v>10</v>
      </c>
      <c r="U291" s="78">
        <v>5</v>
      </c>
      <c r="V291" s="78">
        <v>5</v>
      </c>
    </row>
    <row r="292" spans="1:22" ht="21.1" x14ac:dyDescent="0.35">
      <c r="A292" s="48" t="s">
        <v>289</v>
      </c>
      <c r="B292" s="187"/>
      <c r="C292" s="27"/>
      <c r="D292" s="75"/>
      <c r="E292" s="75"/>
      <c r="F292" s="54"/>
      <c r="G292" s="75" t="s">
        <v>595</v>
      </c>
      <c r="H292" s="75"/>
      <c r="I292" s="75" t="s">
        <v>551</v>
      </c>
      <c r="J292" s="75" t="s">
        <v>552</v>
      </c>
      <c r="K292" s="75"/>
      <c r="L292" s="75"/>
      <c r="M292" s="54"/>
      <c r="N292" s="75">
        <v>8</v>
      </c>
      <c r="O292" s="75" t="s">
        <v>552</v>
      </c>
      <c r="P292" s="75" t="s">
        <v>551</v>
      </c>
      <c r="Q292" s="75" t="s">
        <v>551</v>
      </c>
      <c r="R292" s="75" t="s">
        <v>551</v>
      </c>
      <c r="S292" s="75" t="s">
        <v>592</v>
      </c>
      <c r="T292" s="75"/>
      <c r="U292" s="75" t="s">
        <v>551</v>
      </c>
      <c r="V292" s="75" t="s">
        <v>551</v>
      </c>
    </row>
    <row r="293" spans="1:22" x14ac:dyDescent="0.3">
      <c r="A293" s="80" t="s">
        <v>28</v>
      </c>
      <c r="B293" s="187">
        <f>SUM(D293:T293)+11</f>
        <v>15</v>
      </c>
      <c r="C293" s="25">
        <f>B293</f>
        <v>15</v>
      </c>
      <c r="D293" s="75"/>
      <c r="E293" s="75"/>
      <c r="F293" s="54"/>
      <c r="G293" s="75"/>
      <c r="H293" s="75"/>
      <c r="I293" s="75"/>
      <c r="J293" s="75">
        <v>1</v>
      </c>
      <c r="K293" s="75"/>
      <c r="L293" s="75"/>
      <c r="M293" s="54"/>
      <c r="N293" s="75">
        <v>1</v>
      </c>
      <c r="O293" s="75">
        <v>1</v>
      </c>
      <c r="P293" s="75"/>
      <c r="Q293" s="75"/>
      <c r="R293" s="75"/>
      <c r="S293" s="75">
        <v>1</v>
      </c>
      <c r="T293" s="75"/>
      <c r="U293" s="75"/>
      <c r="V293" s="75"/>
    </row>
    <row r="294" spans="1:22" x14ac:dyDescent="0.3">
      <c r="A294" s="80" t="s">
        <v>29</v>
      </c>
      <c r="B294" s="187">
        <f>SUM(D294:T294)+4</f>
        <v>9</v>
      </c>
      <c r="C294" s="25">
        <f>B294</f>
        <v>9</v>
      </c>
      <c r="D294" s="75"/>
      <c r="E294" s="75"/>
      <c r="F294" s="54"/>
      <c r="G294" s="75">
        <v>1</v>
      </c>
      <c r="H294" s="75"/>
      <c r="I294" s="75">
        <v>1</v>
      </c>
      <c r="J294" s="75"/>
      <c r="K294" s="75"/>
      <c r="L294" s="75"/>
      <c r="M294" s="54"/>
      <c r="N294" s="75"/>
      <c r="O294" s="75"/>
      <c r="P294" s="75">
        <v>1</v>
      </c>
      <c r="Q294" s="75">
        <v>1</v>
      </c>
      <c r="R294" s="75">
        <v>1</v>
      </c>
      <c r="S294" s="75"/>
      <c r="T294" s="75"/>
      <c r="U294" s="75">
        <v>1</v>
      </c>
      <c r="V294" s="75">
        <v>1</v>
      </c>
    </row>
    <row r="295" spans="1:22" x14ac:dyDescent="0.3">
      <c r="A295" s="80" t="s">
        <v>30</v>
      </c>
      <c r="B295" s="187">
        <f>B293+B294</f>
        <v>24</v>
      </c>
      <c r="C295" s="25">
        <f>C293+C294</f>
        <v>24</v>
      </c>
      <c r="D295" s="75"/>
      <c r="E295" s="75"/>
      <c r="F295" s="54"/>
      <c r="G295" s="75"/>
      <c r="H295" s="75"/>
      <c r="I295" s="75"/>
      <c r="J295" s="75"/>
      <c r="K295" s="75"/>
      <c r="L295" s="75"/>
      <c r="M295" s="54"/>
      <c r="N295" s="75"/>
      <c r="O295" s="75"/>
      <c r="P295" s="75"/>
      <c r="Q295" s="75"/>
      <c r="R295" s="75"/>
      <c r="S295" s="75"/>
      <c r="T295" s="75"/>
      <c r="U295" s="75"/>
      <c r="V295" s="75"/>
    </row>
    <row r="296" spans="1:22" x14ac:dyDescent="0.3">
      <c r="A296" s="80" t="s">
        <v>31</v>
      </c>
      <c r="B296" s="187">
        <f>SUM(D296:T296)+10</f>
        <v>11</v>
      </c>
      <c r="C296" s="25">
        <f>B296</f>
        <v>11</v>
      </c>
      <c r="D296" s="75"/>
      <c r="E296" s="75"/>
      <c r="F296" s="54"/>
      <c r="G296" s="75"/>
      <c r="H296" s="75"/>
      <c r="I296" s="75"/>
      <c r="J296" s="75"/>
      <c r="K296" s="75"/>
      <c r="L296" s="75"/>
      <c r="M296" s="54"/>
      <c r="N296" s="75">
        <v>1</v>
      </c>
      <c r="O296" s="75"/>
      <c r="P296" s="75"/>
      <c r="Q296" s="75"/>
      <c r="R296" s="75"/>
      <c r="S296" s="75"/>
      <c r="T296" s="75"/>
      <c r="U296" s="75"/>
      <c r="V296" s="75"/>
    </row>
    <row r="297" spans="1:22" ht="17" thickBot="1" x14ac:dyDescent="0.35">
      <c r="A297" s="82" t="s">
        <v>32</v>
      </c>
      <c r="B297" s="188">
        <f>SUM(D297:T297)+54</f>
        <v>59</v>
      </c>
      <c r="C297" s="26">
        <f>B297</f>
        <v>59</v>
      </c>
      <c r="D297" s="78"/>
      <c r="E297" s="78"/>
      <c r="F297" s="79"/>
      <c r="G297" s="78"/>
      <c r="H297" s="78"/>
      <c r="I297" s="78"/>
      <c r="J297" s="78"/>
      <c r="K297" s="78"/>
      <c r="L297" s="78"/>
      <c r="M297" s="79"/>
      <c r="N297" s="78">
        <v>5</v>
      </c>
      <c r="O297" s="78"/>
      <c r="P297" s="78"/>
      <c r="Q297" s="78"/>
      <c r="R297" s="78"/>
      <c r="S297" s="78"/>
      <c r="T297" s="78"/>
      <c r="U297" s="78"/>
      <c r="V297" s="78"/>
    </row>
    <row r="298" spans="1:22" ht="21.1" x14ac:dyDescent="0.35">
      <c r="A298" s="48" t="s">
        <v>492</v>
      </c>
      <c r="B298" s="187"/>
      <c r="C298" s="27"/>
      <c r="D298" s="75" t="s">
        <v>606</v>
      </c>
      <c r="E298" s="75">
        <v>7</v>
      </c>
      <c r="F298" s="54"/>
      <c r="G298" s="75" t="s">
        <v>551</v>
      </c>
      <c r="H298" s="75" t="s">
        <v>547</v>
      </c>
      <c r="I298" s="75">
        <v>7</v>
      </c>
      <c r="J298" s="75" t="s">
        <v>547</v>
      </c>
      <c r="K298" s="75" t="s">
        <v>551</v>
      </c>
      <c r="L298" s="75">
        <v>7</v>
      </c>
      <c r="M298" s="54"/>
      <c r="N298" s="75" t="s">
        <v>547</v>
      </c>
      <c r="O298" s="75">
        <v>7</v>
      </c>
      <c r="P298" s="75" t="s">
        <v>547</v>
      </c>
      <c r="Q298" s="75" t="s">
        <v>547</v>
      </c>
      <c r="R298" s="75" t="s">
        <v>592</v>
      </c>
      <c r="S298" s="75"/>
      <c r="T298" s="75" t="s">
        <v>547</v>
      </c>
      <c r="U298" s="75"/>
      <c r="V298" s="75" t="s">
        <v>547</v>
      </c>
    </row>
    <row r="299" spans="1:22" x14ac:dyDescent="0.3">
      <c r="A299" s="80" t="s">
        <v>28</v>
      </c>
      <c r="B299" s="187">
        <f>SUM(D299:T299)</f>
        <v>12</v>
      </c>
      <c r="C299" s="25">
        <f>B299</f>
        <v>12</v>
      </c>
      <c r="D299" s="75">
        <v>1</v>
      </c>
      <c r="E299" s="75">
        <v>1</v>
      </c>
      <c r="F299" s="54"/>
      <c r="G299" s="75"/>
      <c r="H299" s="75">
        <v>1</v>
      </c>
      <c r="I299" s="75">
        <v>1</v>
      </c>
      <c r="J299" s="75">
        <v>1</v>
      </c>
      <c r="K299" s="75"/>
      <c r="L299" s="75">
        <v>1</v>
      </c>
      <c r="M299" s="54"/>
      <c r="N299" s="75">
        <v>1</v>
      </c>
      <c r="O299" s="75">
        <v>1</v>
      </c>
      <c r="P299" s="75">
        <v>1</v>
      </c>
      <c r="Q299" s="75">
        <v>1</v>
      </c>
      <c r="R299" s="75">
        <v>1</v>
      </c>
      <c r="S299" s="75"/>
      <c r="T299" s="75">
        <v>1</v>
      </c>
      <c r="U299" s="75"/>
      <c r="V299" s="75">
        <v>1</v>
      </c>
    </row>
    <row r="300" spans="1:22" x14ac:dyDescent="0.3">
      <c r="A300" s="80" t="s">
        <v>29</v>
      </c>
      <c r="B300" s="187">
        <f>SUM(D300:T300)</f>
        <v>2</v>
      </c>
      <c r="C300" s="25">
        <f>B300</f>
        <v>2</v>
      </c>
      <c r="D300" s="75"/>
      <c r="E300" s="75"/>
      <c r="F300" s="54"/>
      <c r="G300" s="75">
        <v>1</v>
      </c>
      <c r="H300" s="75"/>
      <c r="I300" s="75"/>
      <c r="J300" s="75"/>
      <c r="K300" s="75">
        <v>1</v>
      </c>
      <c r="L300" s="75"/>
      <c r="M300" s="54"/>
      <c r="N300" s="75"/>
      <c r="O300" s="75"/>
      <c r="P300" s="75"/>
      <c r="Q300" s="75"/>
      <c r="R300" s="75"/>
      <c r="S300" s="75"/>
      <c r="T300" s="75"/>
      <c r="U300" s="75"/>
      <c r="V300" s="75"/>
    </row>
    <row r="301" spans="1:22" x14ac:dyDescent="0.3">
      <c r="A301" s="80" t="s">
        <v>30</v>
      </c>
      <c r="B301" s="187">
        <f>B299+B300</f>
        <v>14</v>
      </c>
      <c r="C301" s="25">
        <f>C299+C300</f>
        <v>14</v>
      </c>
      <c r="D301" s="75"/>
      <c r="E301" s="75"/>
      <c r="F301" s="54"/>
      <c r="G301" s="75"/>
      <c r="H301" s="75"/>
      <c r="I301" s="75"/>
      <c r="J301" s="75"/>
      <c r="K301" s="75"/>
      <c r="L301" s="75"/>
      <c r="M301" s="54"/>
      <c r="N301" s="75"/>
      <c r="O301" s="75"/>
      <c r="P301" s="75"/>
      <c r="Q301" s="75"/>
      <c r="R301" s="75"/>
      <c r="S301" s="75"/>
      <c r="T301" s="75"/>
      <c r="U301" s="75"/>
      <c r="V301" s="75"/>
    </row>
    <row r="302" spans="1:22" x14ac:dyDescent="0.3">
      <c r="A302" s="80" t="s">
        <v>31</v>
      </c>
      <c r="B302" s="187">
        <f>SUM(D302:T302)</f>
        <v>7</v>
      </c>
      <c r="C302" s="25">
        <f>B302</f>
        <v>7</v>
      </c>
      <c r="D302" s="75"/>
      <c r="E302" s="75"/>
      <c r="F302" s="54"/>
      <c r="G302" s="75">
        <v>2</v>
      </c>
      <c r="H302" s="75"/>
      <c r="I302" s="75"/>
      <c r="J302" s="75">
        <v>2</v>
      </c>
      <c r="K302" s="75"/>
      <c r="L302" s="75">
        <v>1</v>
      </c>
      <c r="M302" s="54"/>
      <c r="N302" s="75"/>
      <c r="O302" s="75">
        <v>1</v>
      </c>
      <c r="P302" s="75"/>
      <c r="Q302" s="75"/>
      <c r="R302" s="75">
        <v>1</v>
      </c>
      <c r="S302" s="75"/>
      <c r="T302" s="75"/>
      <c r="U302" s="75"/>
      <c r="V302" s="75"/>
    </row>
    <row r="303" spans="1:22" ht="17" thickBot="1" x14ac:dyDescent="0.35">
      <c r="A303" s="82" t="s">
        <v>32</v>
      </c>
      <c r="B303" s="188">
        <f>SUM(D303:T303)</f>
        <v>35</v>
      </c>
      <c r="C303" s="26">
        <f>B303</f>
        <v>35</v>
      </c>
      <c r="D303" s="78"/>
      <c r="E303" s="78"/>
      <c r="F303" s="79"/>
      <c r="G303" s="78">
        <v>10</v>
      </c>
      <c r="H303" s="78"/>
      <c r="I303" s="78"/>
      <c r="J303" s="78">
        <v>10</v>
      </c>
      <c r="K303" s="78"/>
      <c r="L303" s="78">
        <v>5</v>
      </c>
      <c r="M303" s="79"/>
      <c r="N303" s="78"/>
      <c r="O303" s="78">
        <v>5</v>
      </c>
      <c r="P303" s="78"/>
      <c r="Q303" s="78"/>
      <c r="R303" s="78">
        <v>5</v>
      </c>
      <c r="S303" s="78"/>
      <c r="T303" s="78"/>
      <c r="U303" s="78"/>
      <c r="V303" s="78"/>
    </row>
    <row r="304" spans="1:22" ht="21.1" x14ac:dyDescent="0.35">
      <c r="A304" s="48" t="s">
        <v>75</v>
      </c>
      <c r="B304" s="187"/>
      <c r="C304" s="27"/>
      <c r="D304" s="75"/>
      <c r="E304" s="75"/>
      <c r="F304" s="54"/>
      <c r="G304" s="75"/>
      <c r="H304" s="75"/>
      <c r="I304" s="75"/>
      <c r="J304" s="75"/>
      <c r="K304" s="75"/>
      <c r="L304" s="75"/>
      <c r="M304" s="54"/>
      <c r="N304" s="75"/>
      <c r="O304" s="75"/>
      <c r="P304" s="75"/>
      <c r="Q304" s="75"/>
      <c r="R304" s="75"/>
      <c r="S304" s="75"/>
      <c r="T304" s="75"/>
      <c r="U304" s="75"/>
      <c r="V304" s="75"/>
    </row>
    <row r="305" spans="1:22" x14ac:dyDescent="0.3">
      <c r="A305" s="80" t="s">
        <v>31</v>
      </c>
      <c r="B305" s="187">
        <f>SUM(D305:T305)</f>
        <v>1</v>
      </c>
      <c r="C305" s="27"/>
      <c r="D305" s="75"/>
      <c r="E305" s="75"/>
      <c r="F305" s="54"/>
      <c r="G305" s="75"/>
      <c r="H305" s="75"/>
      <c r="I305" s="75"/>
      <c r="J305" s="75">
        <v>1</v>
      </c>
      <c r="K305" s="75"/>
      <c r="L305" s="75"/>
      <c r="M305" s="54"/>
      <c r="N305" s="75"/>
      <c r="O305" s="75"/>
      <c r="P305" s="75"/>
      <c r="Q305" s="75"/>
      <c r="R305" s="75"/>
      <c r="S305" s="75"/>
      <c r="T305" s="75"/>
      <c r="U305" s="75"/>
      <c r="V305" s="75"/>
    </row>
    <row r="306" spans="1:22" ht="17" thickBot="1" x14ac:dyDescent="0.35">
      <c r="A306" s="82" t="s">
        <v>32</v>
      </c>
      <c r="B306" s="188">
        <f>SUM(D306:T306)</f>
        <v>7</v>
      </c>
      <c r="C306" s="63"/>
      <c r="D306" s="44"/>
      <c r="E306" s="85"/>
      <c r="F306" s="86"/>
      <c r="G306" s="85"/>
      <c r="H306" s="85"/>
      <c r="I306" s="85"/>
      <c r="J306" s="85">
        <v>7</v>
      </c>
      <c r="K306" s="85"/>
      <c r="L306" s="85"/>
      <c r="M306" s="86"/>
      <c r="N306" s="85"/>
      <c r="O306" s="85"/>
      <c r="P306" s="85"/>
      <c r="Q306" s="85"/>
      <c r="R306" s="85"/>
      <c r="S306" s="85"/>
      <c r="T306" s="85"/>
      <c r="U306" s="85"/>
      <c r="V306" s="85"/>
    </row>
    <row r="307" spans="1:22" ht="23.8" x14ac:dyDescent="0.4">
      <c r="A307" s="102" t="s">
        <v>290</v>
      </c>
      <c r="B307" s="87"/>
      <c r="C307" s="35" t="s">
        <v>76</v>
      </c>
      <c r="D307" s="89"/>
      <c r="E307" s="89"/>
      <c r="F307" s="88"/>
      <c r="G307" s="89"/>
      <c r="H307" s="89"/>
      <c r="I307" s="89"/>
      <c r="J307" s="89"/>
      <c r="K307" s="89"/>
      <c r="L307" s="89"/>
      <c r="M307" s="103"/>
      <c r="N307" s="91"/>
      <c r="O307" s="89"/>
      <c r="P307" s="89"/>
      <c r="Q307" s="89"/>
      <c r="R307" s="89"/>
      <c r="S307" s="89"/>
      <c r="T307" s="89"/>
      <c r="U307" s="89"/>
      <c r="V307" s="89"/>
    </row>
    <row r="308" spans="1:22" x14ac:dyDescent="0.3">
      <c r="B308" s="87"/>
      <c r="C308" s="38" t="s">
        <v>28</v>
      </c>
      <c r="D308" s="93">
        <f t="shared" ref="D308:M311" si="0">IF(SUMIF($A$4:$A$338,$C308,D$4:D$338)=0,"",SUMIF($A$4:$A$338,$C308,D$4:D$338))</f>
        <v>15</v>
      </c>
      <c r="E308" s="93">
        <f t="shared" si="0"/>
        <v>15</v>
      </c>
      <c r="F308" s="92" t="str">
        <f t="shared" si="0"/>
        <v/>
      </c>
      <c r="G308" s="93">
        <f t="shared" si="0"/>
        <v>15</v>
      </c>
      <c r="H308" s="93">
        <f t="shared" si="0"/>
        <v>15</v>
      </c>
      <c r="I308" s="93">
        <f t="shared" si="0"/>
        <v>15</v>
      </c>
      <c r="J308" s="93">
        <f t="shared" si="0"/>
        <v>15</v>
      </c>
      <c r="K308" s="93">
        <f t="shared" si="0"/>
        <v>15</v>
      </c>
      <c r="L308" s="93">
        <f t="shared" si="0"/>
        <v>15</v>
      </c>
      <c r="M308" s="92" t="str">
        <f t="shared" si="0"/>
        <v/>
      </c>
      <c r="N308" s="93">
        <f t="shared" ref="N308:V311" si="1">IF(SUMIF($A$4:$A$338,$C308,N$4:N$338)=0,"",SUMIF($A$4:$A$338,$C308,N$4:N$338))</f>
        <v>15</v>
      </c>
      <c r="O308" s="93">
        <f t="shared" si="1"/>
        <v>15</v>
      </c>
      <c r="P308" s="93">
        <f t="shared" si="1"/>
        <v>15</v>
      </c>
      <c r="Q308" s="89">
        <f t="shared" si="1"/>
        <v>15</v>
      </c>
      <c r="R308" s="89">
        <f t="shared" si="1"/>
        <v>15</v>
      </c>
      <c r="S308" s="89">
        <f t="shared" si="1"/>
        <v>15</v>
      </c>
      <c r="T308" s="89">
        <f t="shared" si="1"/>
        <v>15</v>
      </c>
      <c r="U308" s="89">
        <f t="shared" si="1"/>
        <v>15</v>
      </c>
      <c r="V308" s="89">
        <f t="shared" si="1"/>
        <v>15</v>
      </c>
    </row>
    <row r="309" spans="1:22" x14ac:dyDescent="0.3">
      <c r="A309" s="87"/>
      <c r="B309" s="87"/>
      <c r="C309" s="38" t="s">
        <v>29</v>
      </c>
      <c r="D309" s="93">
        <f t="shared" si="0"/>
        <v>8</v>
      </c>
      <c r="E309" s="93">
        <f t="shared" si="0"/>
        <v>7</v>
      </c>
      <c r="F309" s="92" t="str">
        <f t="shared" si="0"/>
        <v/>
      </c>
      <c r="G309" s="93">
        <f t="shared" si="0"/>
        <v>8</v>
      </c>
      <c r="H309" s="93">
        <f t="shared" si="0"/>
        <v>8</v>
      </c>
      <c r="I309" s="93">
        <f t="shared" si="0"/>
        <v>8</v>
      </c>
      <c r="J309" s="93">
        <f t="shared" si="0"/>
        <v>8</v>
      </c>
      <c r="K309" s="93">
        <f t="shared" si="0"/>
        <v>7</v>
      </c>
      <c r="L309" s="93">
        <f t="shared" si="0"/>
        <v>8</v>
      </c>
      <c r="M309" s="92" t="str">
        <f t="shared" si="0"/>
        <v/>
      </c>
      <c r="N309" s="93">
        <f t="shared" si="1"/>
        <v>8</v>
      </c>
      <c r="O309" s="93">
        <f t="shared" si="1"/>
        <v>8</v>
      </c>
      <c r="P309" s="93">
        <f t="shared" si="1"/>
        <v>8</v>
      </c>
      <c r="Q309" s="89">
        <f t="shared" si="1"/>
        <v>7</v>
      </c>
      <c r="R309" s="89">
        <f t="shared" si="1"/>
        <v>7</v>
      </c>
      <c r="S309" s="89">
        <f t="shared" si="1"/>
        <v>8</v>
      </c>
      <c r="T309" s="89">
        <f t="shared" si="1"/>
        <v>7</v>
      </c>
      <c r="U309" s="89">
        <f t="shared" si="1"/>
        <v>8</v>
      </c>
      <c r="V309" s="89">
        <f t="shared" si="1"/>
        <v>8</v>
      </c>
    </row>
    <row r="310" spans="1:22" x14ac:dyDescent="0.3">
      <c r="A310" s="87"/>
      <c r="B310" s="87"/>
      <c r="C310" s="38" t="s">
        <v>31</v>
      </c>
      <c r="D310" s="93">
        <f t="shared" si="0"/>
        <v>2</v>
      </c>
      <c r="E310" s="93">
        <f t="shared" si="0"/>
        <v>4</v>
      </c>
      <c r="F310" s="92" t="str">
        <f t="shared" si="0"/>
        <v/>
      </c>
      <c r="G310" s="93">
        <f t="shared" si="0"/>
        <v>4</v>
      </c>
      <c r="H310" s="93">
        <f t="shared" si="0"/>
        <v>5</v>
      </c>
      <c r="I310" s="93">
        <f t="shared" si="0"/>
        <v>5</v>
      </c>
      <c r="J310" s="93">
        <f t="shared" si="0"/>
        <v>8</v>
      </c>
      <c r="K310" s="93">
        <f t="shared" si="0"/>
        <v>4</v>
      </c>
      <c r="L310" s="93">
        <f t="shared" si="0"/>
        <v>4</v>
      </c>
      <c r="M310" s="92" t="str">
        <f t="shared" si="0"/>
        <v/>
      </c>
      <c r="N310" s="93">
        <f t="shared" si="1"/>
        <v>3</v>
      </c>
      <c r="O310" s="93">
        <f t="shared" si="1"/>
        <v>6</v>
      </c>
      <c r="P310" s="93">
        <f t="shared" si="1"/>
        <v>4</v>
      </c>
      <c r="Q310" s="89">
        <f t="shared" si="1"/>
        <v>7</v>
      </c>
      <c r="R310" s="89">
        <f t="shared" si="1"/>
        <v>4</v>
      </c>
      <c r="S310" s="89">
        <f t="shared" si="1"/>
        <v>4</v>
      </c>
      <c r="T310" s="89">
        <f t="shared" si="1"/>
        <v>7</v>
      </c>
      <c r="U310" s="89">
        <f t="shared" si="1"/>
        <v>5</v>
      </c>
      <c r="V310" s="89">
        <f t="shared" si="1"/>
        <v>3</v>
      </c>
    </row>
    <row r="311" spans="1:22" x14ac:dyDescent="0.3">
      <c r="A311" s="87"/>
      <c r="B311" s="87"/>
      <c r="C311" s="38" t="s">
        <v>32</v>
      </c>
      <c r="D311" s="93">
        <f t="shared" si="0"/>
        <v>17</v>
      </c>
      <c r="E311" s="93">
        <f t="shared" si="0"/>
        <v>28</v>
      </c>
      <c r="F311" s="92" t="str">
        <f t="shared" si="0"/>
        <v/>
      </c>
      <c r="G311" s="93">
        <f t="shared" si="0"/>
        <v>28</v>
      </c>
      <c r="H311" s="93">
        <f t="shared" si="0"/>
        <v>35</v>
      </c>
      <c r="I311" s="93">
        <f t="shared" si="0"/>
        <v>31</v>
      </c>
      <c r="J311" s="93">
        <f t="shared" si="0"/>
        <v>54</v>
      </c>
      <c r="K311" s="93">
        <f t="shared" si="0"/>
        <v>24</v>
      </c>
      <c r="L311" s="93">
        <f t="shared" si="0"/>
        <v>28</v>
      </c>
      <c r="M311" s="92" t="str">
        <f t="shared" si="0"/>
        <v/>
      </c>
      <c r="N311" s="93">
        <f t="shared" si="1"/>
        <v>21</v>
      </c>
      <c r="O311" s="93">
        <f t="shared" si="1"/>
        <v>36</v>
      </c>
      <c r="P311" s="93">
        <f t="shared" si="1"/>
        <v>26</v>
      </c>
      <c r="Q311" s="89">
        <f t="shared" si="1"/>
        <v>45</v>
      </c>
      <c r="R311" s="89">
        <f t="shared" si="1"/>
        <v>26</v>
      </c>
      <c r="S311" s="89">
        <f t="shared" si="1"/>
        <v>26</v>
      </c>
      <c r="T311" s="89">
        <f t="shared" si="1"/>
        <v>43</v>
      </c>
      <c r="U311" s="89">
        <f t="shared" si="1"/>
        <v>33</v>
      </c>
      <c r="V311" s="89">
        <f t="shared" si="1"/>
        <v>21</v>
      </c>
    </row>
    <row r="313" spans="1:22" x14ac:dyDescent="0.3">
      <c r="A313" s="49" t="s">
        <v>394</v>
      </c>
    </row>
  </sheetData>
  <mergeCells count="3">
    <mergeCell ref="A1:A3"/>
    <mergeCell ref="B1:C1"/>
    <mergeCell ref="B2:C2"/>
  </mergeCells>
  <phoneticPr fontId="3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6701-2E77-8642-A482-F4FC97119906}">
  <dimension ref="A1:U289"/>
  <sheetViews>
    <sheetView zoomScale="86" zoomScaleNormal="60" workbookViewId="0">
      <pane xSplit="3" ySplit="3" topLeftCell="J4" activePane="bottomRight" state="frozen"/>
      <selection pane="topRight" activeCell="D1" sqref="D1"/>
      <selection pane="bottomLeft" activeCell="A4" sqref="A4"/>
      <selection pane="bottomRight" sqref="A1:A3"/>
    </sheetView>
  </sheetViews>
  <sheetFormatPr defaultColWidth="11.44140625" defaultRowHeight="16.3" x14ac:dyDescent="0.3"/>
  <cols>
    <col min="1" max="1" width="30.77734375" style="33" bestFit="1" customWidth="1"/>
    <col min="2" max="21" width="10.77734375" style="33"/>
  </cols>
  <sheetData>
    <row r="1" spans="1:21" x14ac:dyDescent="0.3">
      <c r="A1" s="256" t="s">
        <v>317</v>
      </c>
      <c r="B1" s="226" t="s">
        <v>0</v>
      </c>
      <c r="C1" s="227"/>
      <c r="D1" s="1" t="s">
        <v>395</v>
      </c>
      <c r="E1" s="1" t="s">
        <v>402</v>
      </c>
      <c r="F1" s="1" t="s">
        <v>403</v>
      </c>
      <c r="G1" s="1" t="s">
        <v>404</v>
      </c>
      <c r="H1" s="1" t="s">
        <v>405</v>
      </c>
      <c r="I1" s="1" t="s">
        <v>381</v>
      </c>
      <c r="J1" s="1" t="s">
        <v>382</v>
      </c>
      <c r="K1" s="1" t="s">
        <v>398</v>
      </c>
      <c r="L1" s="1" t="s">
        <v>406</v>
      </c>
      <c r="M1" s="1" t="s">
        <v>407</v>
      </c>
      <c r="N1" s="1" t="s">
        <v>400</v>
      </c>
      <c r="O1" s="1" t="s">
        <v>388</v>
      </c>
      <c r="P1" s="1" t="s">
        <v>408</v>
      </c>
      <c r="Q1" s="1" t="s">
        <v>409</v>
      </c>
      <c r="R1" s="1" t="s">
        <v>410</v>
      </c>
      <c r="S1" s="1" t="s">
        <v>411</v>
      </c>
      <c r="T1" s="1" t="s">
        <v>392</v>
      </c>
      <c r="U1" s="1" t="s">
        <v>393</v>
      </c>
    </row>
    <row r="2" spans="1:21" x14ac:dyDescent="0.3">
      <c r="A2" s="257"/>
      <c r="B2" s="228" t="s">
        <v>9</v>
      </c>
      <c r="C2" s="240"/>
      <c r="D2" s="94">
        <v>42401</v>
      </c>
      <c r="E2" s="60">
        <v>44228</v>
      </c>
      <c r="F2" s="60">
        <v>36951</v>
      </c>
      <c r="G2" s="60">
        <v>39508</v>
      </c>
      <c r="H2" s="60"/>
      <c r="I2" s="60">
        <v>44621</v>
      </c>
      <c r="J2" s="60">
        <v>47178</v>
      </c>
      <c r="K2" s="60">
        <v>38443</v>
      </c>
      <c r="L2" s="60">
        <v>41000</v>
      </c>
      <c r="M2" s="60">
        <v>43556</v>
      </c>
      <c r="N2" s="60">
        <v>46113</v>
      </c>
      <c r="O2" s="60">
        <v>11049</v>
      </c>
      <c r="P2" s="60">
        <v>38108</v>
      </c>
      <c r="Q2" s="60">
        <v>40299</v>
      </c>
      <c r="R2" s="60">
        <v>42856</v>
      </c>
      <c r="S2" s="60"/>
      <c r="T2" s="60">
        <v>11444</v>
      </c>
      <c r="U2" s="60">
        <v>39234</v>
      </c>
    </row>
    <row r="3" spans="1:21" ht="17" thickBot="1" x14ac:dyDescent="0.35">
      <c r="A3" s="258"/>
      <c r="B3" s="190" t="s">
        <v>292</v>
      </c>
      <c r="C3" s="63" t="s">
        <v>11</v>
      </c>
      <c r="D3" s="200" t="s">
        <v>79</v>
      </c>
      <c r="E3" s="205" t="s">
        <v>83</v>
      </c>
      <c r="F3" s="213" t="s">
        <v>22</v>
      </c>
      <c r="G3" s="213" t="s">
        <v>21</v>
      </c>
      <c r="H3" s="65"/>
      <c r="I3" s="213" t="s">
        <v>24</v>
      </c>
      <c r="J3" s="214" t="s">
        <v>81</v>
      </c>
      <c r="K3" s="214" t="s">
        <v>25</v>
      </c>
      <c r="L3" s="214" t="s">
        <v>26</v>
      </c>
      <c r="M3" s="214" t="s">
        <v>113</v>
      </c>
      <c r="N3" s="213" t="s">
        <v>21</v>
      </c>
      <c r="O3" s="214" t="s">
        <v>16</v>
      </c>
      <c r="P3" s="213" t="s">
        <v>18</v>
      </c>
      <c r="Q3" s="214" t="s">
        <v>20</v>
      </c>
      <c r="R3" s="214" t="s">
        <v>19</v>
      </c>
      <c r="S3" s="100"/>
      <c r="T3" s="206" t="s">
        <v>14</v>
      </c>
      <c r="U3" s="213" t="s">
        <v>15</v>
      </c>
    </row>
    <row r="4" spans="1:21" ht="21.1" x14ac:dyDescent="0.35">
      <c r="A4" s="66" t="s">
        <v>293</v>
      </c>
      <c r="B4" s="64"/>
      <c r="C4" s="27"/>
      <c r="D4" s="96">
        <v>14</v>
      </c>
      <c r="E4" s="69">
        <v>14</v>
      </c>
      <c r="F4" s="70" t="s">
        <v>550</v>
      </c>
      <c r="G4" s="70">
        <v>14</v>
      </c>
      <c r="H4" s="71"/>
      <c r="I4" s="70" t="s">
        <v>616</v>
      </c>
      <c r="J4" s="70" t="s">
        <v>628</v>
      </c>
      <c r="K4" s="70"/>
      <c r="L4" s="70">
        <v>14</v>
      </c>
      <c r="M4" s="70">
        <v>14</v>
      </c>
      <c r="N4" s="70">
        <v>14</v>
      </c>
      <c r="O4" s="70">
        <v>11</v>
      </c>
      <c r="P4" s="70">
        <v>14</v>
      </c>
      <c r="Q4" s="70">
        <v>14</v>
      </c>
      <c r="R4" s="70">
        <v>14</v>
      </c>
      <c r="S4" s="71"/>
      <c r="T4" s="70">
        <v>14</v>
      </c>
      <c r="U4" s="70" t="s">
        <v>551</v>
      </c>
    </row>
    <row r="5" spans="1:21" x14ac:dyDescent="0.3">
      <c r="A5" s="72" t="s">
        <v>28</v>
      </c>
      <c r="B5" s="191">
        <f>SUM(D5:U5)+37</f>
        <v>51</v>
      </c>
      <c r="C5" s="25">
        <f>B5</f>
        <v>51</v>
      </c>
      <c r="D5" s="81">
        <v>1</v>
      </c>
      <c r="E5" s="41">
        <v>1</v>
      </c>
      <c r="F5" s="75">
        <v>1</v>
      </c>
      <c r="G5" s="75">
        <v>1</v>
      </c>
      <c r="H5" s="54"/>
      <c r="I5" s="75">
        <v>1</v>
      </c>
      <c r="J5" s="75">
        <v>1</v>
      </c>
      <c r="K5" s="75"/>
      <c r="L5" s="75">
        <v>1</v>
      </c>
      <c r="M5" s="75">
        <v>1</v>
      </c>
      <c r="N5" s="75">
        <v>1</v>
      </c>
      <c r="O5" s="75">
        <v>1</v>
      </c>
      <c r="P5" s="75">
        <v>1</v>
      </c>
      <c r="Q5" s="75">
        <v>1</v>
      </c>
      <c r="R5" s="75">
        <v>1</v>
      </c>
      <c r="S5" s="54"/>
      <c r="T5" s="75">
        <v>1</v>
      </c>
      <c r="U5" s="75"/>
    </row>
    <row r="6" spans="1:21" x14ac:dyDescent="0.3">
      <c r="A6" s="72" t="s">
        <v>29</v>
      </c>
      <c r="B6" s="191">
        <f>SUM(D6:U6)</f>
        <v>1</v>
      </c>
      <c r="C6" s="25">
        <f>B6</f>
        <v>1</v>
      </c>
      <c r="D6" s="81"/>
      <c r="E6" s="41"/>
      <c r="F6" s="75"/>
      <c r="G6" s="75"/>
      <c r="H6" s="54"/>
      <c r="I6" s="75"/>
      <c r="J6" s="75"/>
      <c r="K6" s="75"/>
      <c r="L6" s="75"/>
      <c r="M6" s="75"/>
      <c r="N6" s="75"/>
      <c r="O6" s="75"/>
      <c r="P6" s="75"/>
      <c r="Q6" s="75"/>
      <c r="R6" s="75"/>
      <c r="S6" s="54"/>
      <c r="T6" s="75"/>
      <c r="U6" s="75">
        <v>1</v>
      </c>
    </row>
    <row r="7" spans="1:21" x14ac:dyDescent="0.3">
      <c r="A7" s="72" t="s">
        <v>30</v>
      </c>
      <c r="B7" s="191">
        <f>B5+B6</f>
        <v>52</v>
      </c>
      <c r="C7" s="25">
        <f>C5+C6</f>
        <v>52</v>
      </c>
      <c r="D7" s="81"/>
      <c r="E7" s="41"/>
      <c r="F7" s="75"/>
      <c r="G7" s="75"/>
      <c r="H7" s="54"/>
      <c r="I7" s="75"/>
      <c r="J7" s="75"/>
      <c r="K7" s="75"/>
      <c r="L7" s="75"/>
      <c r="M7" s="75"/>
      <c r="N7" s="75"/>
      <c r="O7" s="75"/>
      <c r="P7" s="75"/>
      <c r="Q7" s="75"/>
      <c r="R7" s="75"/>
      <c r="S7" s="54"/>
      <c r="T7" s="75"/>
      <c r="U7" s="75"/>
    </row>
    <row r="8" spans="1:21" x14ac:dyDescent="0.3">
      <c r="A8" s="72" t="s">
        <v>31</v>
      </c>
      <c r="B8" s="191">
        <f>SUM(D8:U8)+18</f>
        <v>23</v>
      </c>
      <c r="C8" s="25">
        <f>B8</f>
        <v>23</v>
      </c>
      <c r="D8" s="81">
        <v>1</v>
      </c>
      <c r="E8" s="41">
        <v>1</v>
      </c>
      <c r="F8" s="75">
        <v>1</v>
      </c>
      <c r="G8" s="75"/>
      <c r="H8" s="54"/>
      <c r="I8" s="75">
        <v>1</v>
      </c>
      <c r="J8" s="75"/>
      <c r="K8" s="75"/>
      <c r="L8" s="75"/>
      <c r="M8" s="75"/>
      <c r="N8" s="75">
        <v>1</v>
      </c>
      <c r="O8" s="75"/>
      <c r="P8" s="75"/>
      <c r="Q8" s="75"/>
      <c r="R8" s="75"/>
      <c r="S8" s="54"/>
      <c r="T8" s="75"/>
      <c r="U8" s="75"/>
    </row>
    <row r="9" spans="1:21" ht="17" thickBot="1" x14ac:dyDescent="0.35">
      <c r="A9" s="76" t="s">
        <v>32</v>
      </c>
      <c r="B9" s="191">
        <f>SUM(D9:U9)+90</f>
        <v>115</v>
      </c>
      <c r="C9" s="26">
        <f>B9</f>
        <v>115</v>
      </c>
      <c r="D9" s="98">
        <v>5</v>
      </c>
      <c r="E9" s="42">
        <v>5</v>
      </c>
      <c r="F9" s="78">
        <v>5</v>
      </c>
      <c r="G9" s="78"/>
      <c r="H9" s="79"/>
      <c r="I9" s="78">
        <v>5</v>
      </c>
      <c r="J9" s="78"/>
      <c r="K9" s="78"/>
      <c r="L9" s="78"/>
      <c r="M9" s="78"/>
      <c r="N9" s="78">
        <v>5</v>
      </c>
      <c r="O9" s="78"/>
      <c r="P9" s="78"/>
      <c r="Q9" s="78"/>
      <c r="R9" s="78"/>
      <c r="S9" s="79"/>
      <c r="T9" s="78"/>
      <c r="U9" s="78"/>
    </row>
    <row r="10" spans="1:21" ht="21.1" x14ac:dyDescent="0.35">
      <c r="A10" s="48" t="s">
        <v>34</v>
      </c>
      <c r="B10" s="191"/>
      <c r="C10" s="27"/>
      <c r="D10" s="75"/>
      <c r="E10" s="75"/>
      <c r="F10" s="75"/>
      <c r="G10" s="75"/>
      <c r="H10" s="54"/>
      <c r="I10" s="75"/>
      <c r="J10" s="75"/>
      <c r="K10" s="75"/>
      <c r="L10" s="75"/>
      <c r="M10" s="75"/>
      <c r="N10" s="75" t="s">
        <v>556</v>
      </c>
      <c r="O10" s="75" t="s">
        <v>554</v>
      </c>
      <c r="P10" s="75">
        <v>15</v>
      </c>
      <c r="Q10" s="75">
        <v>15</v>
      </c>
      <c r="R10" s="75" t="s">
        <v>594</v>
      </c>
      <c r="S10" s="54"/>
      <c r="T10" s="75" t="s">
        <v>594</v>
      </c>
      <c r="U10" s="75" t="s">
        <v>594</v>
      </c>
    </row>
    <row r="11" spans="1:21" x14ac:dyDescent="0.3">
      <c r="A11" s="80" t="s">
        <v>28</v>
      </c>
      <c r="B11" s="191">
        <f>SUM(D11:U11)</f>
        <v>6</v>
      </c>
      <c r="C11" s="25">
        <f>B11+3</f>
        <v>9</v>
      </c>
      <c r="D11" s="75"/>
      <c r="E11" s="75"/>
      <c r="F11" s="75"/>
      <c r="G11" s="75"/>
      <c r="H11" s="54"/>
      <c r="I11" s="75"/>
      <c r="J11" s="75"/>
      <c r="K11" s="75"/>
      <c r="L11" s="75"/>
      <c r="M11" s="75"/>
      <c r="N11" s="75"/>
      <c r="O11" s="75">
        <v>1</v>
      </c>
      <c r="P11" s="75">
        <v>1</v>
      </c>
      <c r="Q11" s="75">
        <v>1</v>
      </c>
      <c r="R11" s="75">
        <v>1</v>
      </c>
      <c r="S11" s="54"/>
      <c r="T11" s="75">
        <v>1</v>
      </c>
      <c r="U11" s="75">
        <v>1</v>
      </c>
    </row>
    <row r="12" spans="1:21" x14ac:dyDescent="0.3">
      <c r="A12" s="80" t="s">
        <v>29</v>
      </c>
      <c r="B12" s="191">
        <f>SUM(D12:U12)</f>
        <v>1</v>
      </c>
      <c r="C12" s="25">
        <f>B12+1</f>
        <v>2</v>
      </c>
      <c r="D12" s="75"/>
      <c r="E12" s="75"/>
      <c r="F12" s="75"/>
      <c r="G12" s="75"/>
      <c r="H12" s="54"/>
      <c r="I12" s="75"/>
      <c r="J12" s="75"/>
      <c r="K12" s="75"/>
      <c r="L12" s="75"/>
      <c r="M12" s="75"/>
      <c r="N12" s="75">
        <v>1</v>
      </c>
      <c r="O12" s="75"/>
      <c r="P12" s="75"/>
      <c r="Q12" s="75"/>
      <c r="R12" s="75"/>
      <c r="S12" s="54"/>
      <c r="T12" s="75"/>
      <c r="U12" s="75"/>
    </row>
    <row r="13" spans="1:21" x14ac:dyDescent="0.3">
      <c r="A13" s="80" t="s">
        <v>30</v>
      </c>
      <c r="B13" s="191">
        <f>B11+B12</f>
        <v>7</v>
      </c>
      <c r="C13" s="25">
        <f>C11+C12</f>
        <v>11</v>
      </c>
      <c r="D13" s="75"/>
      <c r="E13" s="75"/>
      <c r="F13" s="75"/>
      <c r="G13" s="75"/>
      <c r="H13" s="54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54"/>
      <c r="T13" s="75"/>
      <c r="U13" s="75"/>
    </row>
    <row r="14" spans="1:21" x14ac:dyDescent="0.3">
      <c r="A14" s="80" t="s">
        <v>31</v>
      </c>
      <c r="B14" s="191">
        <f>SUM(D14:U14)</f>
        <v>2</v>
      </c>
      <c r="C14" s="25">
        <f>B14</f>
        <v>2</v>
      </c>
      <c r="D14" s="75"/>
      <c r="E14" s="75"/>
      <c r="F14" s="75"/>
      <c r="G14" s="75"/>
      <c r="H14" s="54"/>
      <c r="I14" s="75"/>
      <c r="J14" s="75"/>
      <c r="K14" s="75"/>
      <c r="L14" s="75"/>
      <c r="M14" s="75"/>
      <c r="N14" s="75"/>
      <c r="O14" s="75">
        <v>1</v>
      </c>
      <c r="P14" s="75"/>
      <c r="Q14" s="75"/>
      <c r="R14" s="75"/>
      <c r="S14" s="54"/>
      <c r="T14" s="75"/>
      <c r="U14" s="75">
        <v>1</v>
      </c>
    </row>
    <row r="15" spans="1:21" x14ac:dyDescent="0.3">
      <c r="A15" s="72" t="s">
        <v>295</v>
      </c>
      <c r="B15" s="191"/>
      <c r="C15" s="25"/>
      <c r="D15" s="75"/>
      <c r="E15" s="75"/>
      <c r="F15" s="75"/>
      <c r="G15" s="75"/>
      <c r="H15" s="54"/>
      <c r="I15" s="75"/>
      <c r="J15" s="75"/>
      <c r="K15" s="75"/>
      <c r="L15" s="75"/>
      <c r="M15" s="75"/>
      <c r="N15" s="75"/>
      <c r="O15" s="75"/>
      <c r="P15" s="75">
        <v>1</v>
      </c>
      <c r="Q15" s="75"/>
      <c r="R15" s="75">
        <v>2</v>
      </c>
      <c r="S15" s="54"/>
      <c r="T15" s="75">
        <v>1</v>
      </c>
      <c r="U15" s="75">
        <v>3</v>
      </c>
    </row>
    <row r="16" spans="1:21" x14ac:dyDescent="0.3">
      <c r="A16" s="72" t="s">
        <v>85</v>
      </c>
      <c r="B16" s="191"/>
      <c r="C16" s="25"/>
      <c r="D16" s="75"/>
      <c r="E16" s="75"/>
      <c r="F16" s="75"/>
      <c r="G16" s="75"/>
      <c r="H16" s="54"/>
      <c r="I16" s="75"/>
      <c r="J16" s="75"/>
      <c r="K16" s="75"/>
      <c r="L16" s="75"/>
      <c r="M16" s="75"/>
      <c r="N16" s="75"/>
      <c r="O16" s="75"/>
      <c r="P16" s="75">
        <v>2</v>
      </c>
      <c r="Q16" s="75"/>
      <c r="R16" s="75">
        <v>4</v>
      </c>
      <c r="S16" s="54"/>
      <c r="T16" s="75">
        <v>3</v>
      </c>
      <c r="U16" s="75">
        <v>4</v>
      </c>
    </row>
    <row r="17" spans="1:21" ht="17" thickBot="1" x14ac:dyDescent="0.35">
      <c r="A17" s="82" t="s">
        <v>32</v>
      </c>
      <c r="B17" s="191">
        <f>SUM(D17:U17)</f>
        <v>26</v>
      </c>
      <c r="C17" s="26">
        <f>B17</f>
        <v>26</v>
      </c>
      <c r="D17" s="78"/>
      <c r="E17" s="78"/>
      <c r="F17" s="78"/>
      <c r="G17" s="78"/>
      <c r="H17" s="79"/>
      <c r="I17" s="78"/>
      <c r="J17" s="78"/>
      <c r="K17" s="78"/>
      <c r="L17" s="78"/>
      <c r="M17" s="78"/>
      <c r="N17" s="42"/>
      <c r="O17" s="78">
        <v>5</v>
      </c>
      <c r="P17" s="78">
        <v>2</v>
      </c>
      <c r="Q17" s="78"/>
      <c r="R17" s="78">
        <v>5</v>
      </c>
      <c r="S17" s="79"/>
      <c r="T17" s="78">
        <v>2</v>
      </c>
      <c r="U17" s="78">
        <v>12</v>
      </c>
    </row>
    <row r="18" spans="1:21" ht="21.1" x14ac:dyDescent="0.35">
      <c r="A18" s="48" t="s">
        <v>294</v>
      </c>
      <c r="B18" s="191"/>
      <c r="C18" s="27"/>
      <c r="D18" s="75">
        <v>11</v>
      </c>
      <c r="E18" s="75">
        <v>11</v>
      </c>
      <c r="F18" s="75">
        <v>11</v>
      </c>
      <c r="G18" s="75">
        <v>11</v>
      </c>
      <c r="H18" s="54"/>
      <c r="I18" s="75">
        <v>11</v>
      </c>
      <c r="J18" s="75">
        <v>11</v>
      </c>
      <c r="K18" s="75">
        <v>11</v>
      </c>
      <c r="L18" s="75">
        <v>11</v>
      </c>
      <c r="M18" s="75">
        <v>11</v>
      </c>
      <c r="N18" s="75">
        <v>11</v>
      </c>
      <c r="O18" s="75"/>
      <c r="P18" s="75">
        <v>11</v>
      </c>
      <c r="Q18" s="75">
        <v>11</v>
      </c>
      <c r="R18" s="75">
        <v>11</v>
      </c>
      <c r="S18" s="54"/>
      <c r="T18" s="75" t="s">
        <v>648</v>
      </c>
      <c r="U18" s="75">
        <v>14</v>
      </c>
    </row>
    <row r="19" spans="1:21" x14ac:dyDescent="0.3">
      <c r="A19" s="80" t="s">
        <v>28</v>
      </c>
      <c r="B19" s="191">
        <f>SUM(D19:U19)+12</f>
        <v>27</v>
      </c>
      <c r="C19" s="25">
        <f>B19+12</f>
        <v>39</v>
      </c>
      <c r="D19" s="75">
        <v>1</v>
      </c>
      <c r="E19" s="75">
        <v>1</v>
      </c>
      <c r="F19" s="81">
        <v>1</v>
      </c>
      <c r="G19" s="41">
        <v>1</v>
      </c>
      <c r="H19" s="54"/>
      <c r="I19" s="75">
        <v>1</v>
      </c>
      <c r="J19" s="75">
        <v>1</v>
      </c>
      <c r="K19" s="75">
        <v>1</v>
      </c>
      <c r="L19" s="75">
        <v>1</v>
      </c>
      <c r="M19" s="75">
        <v>1</v>
      </c>
      <c r="N19" s="75">
        <v>1</v>
      </c>
      <c r="O19" s="75"/>
      <c r="P19" s="75">
        <v>1</v>
      </c>
      <c r="Q19" s="75">
        <v>1</v>
      </c>
      <c r="R19" s="75">
        <v>1</v>
      </c>
      <c r="S19" s="54"/>
      <c r="T19" s="75">
        <v>1</v>
      </c>
      <c r="U19" s="75">
        <v>1</v>
      </c>
    </row>
    <row r="20" spans="1:21" x14ac:dyDescent="0.3">
      <c r="A20" s="80" t="s">
        <v>29</v>
      </c>
      <c r="B20" s="191">
        <f>SUM(D20:U20)</f>
        <v>0</v>
      </c>
      <c r="C20" s="25">
        <f>B20+14</f>
        <v>14</v>
      </c>
      <c r="D20" s="75"/>
      <c r="E20" s="75"/>
      <c r="F20" s="75"/>
      <c r="G20" s="75"/>
      <c r="H20" s="54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54"/>
      <c r="T20" s="75"/>
      <c r="U20" s="75"/>
    </row>
    <row r="21" spans="1:21" x14ac:dyDescent="0.3">
      <c r="A21" s="80" t="s">
        <v>30</v>
      </c>
      <c r="B21" s="191">
        <f>B19+B20</f>
        <v>27</v>
      </c>
      <c r="C21" s="25">
        <f>C19+C20</f>
        <v>53</v>
      </c>
      <c r="D21" s="75"/>
      <c r="E21" s="75"/>
      <c r="F21" s="75"/>
      <c r="G21" s="75"/>
      <c r="H21" s="54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54"/>
      <c r="T21" s="75"/>
      <c r="U21" s="75"/>
    </row>
    <row r="22" spans="1:21" x14ac:dyDescent="0.3">
      <c r="A22" s="80" t="s">
        <v>31</v>
      </c>
      <c r="B22" s="191">
        <f>SUM(D22:U22)+1</f>
        <v>6</v>
      </c>
      <c r="C22" s="25">
        <f>B22+6</f>
        <v>12</v>
      </c>
      <c r="D22" s="75">
        <v>2</v>
      </c>
      <c r="E22" s="75">
        <v>1</v>
      </c>
      <c r="F22" s="75"/>
      <c r="G22" s="75">
        <v>1</v>
      </c>
      <c r="H22" s="54"/>
      <c r="I22" s="75"/>
      <c r="J22" s="75"/>
      <c r="K22" s="75"/>
      <c r="L22" s="75"/>
      <c r="M22" s="75"/>
      <c r="N22" s="75"/>
      <c r="O22" s="75"/>
      <c r="P22" s="75"/>
      <c r="Q22" s="75"/>
      <c r="R22" s="75">
        <v>1</v>
      </c>
      <c r="S22" s="54"/>
      <c r="T22" s="75"/>
      <c r="U22" s="75"/>
    </row>
    <row r="23" spans="1:21" ht="17" thickBot="1" x14ac:dyDescent="0.35">
      <c r="A23" s="82" t="s">
        <v>32</v>
      </c>
      <c r="B23" s="191">
        <f>SUM(D23:U23)+5</f>
        <v>30</v>
      </c>
      <c r="C23" s="26">
        <f>B23+30</f>
        <v>60</v>
      </c>
      <c r="D23" s="78">
        <v>10</v>
      </c>
      <c r="E23" s="78">
        <v>5</v>
      </c>
      <c r="F23" s="78"/>
      <c r="G23" s="78">
        <v>5</v>
      </c>
      <c r="H23" s="79"/>
      <c r="I23" s="78"/>
      <c r="J23" s="78"/>
      <c r="K23" s="78"/>
      <c r="L23" s="78"/>
      <c r="M23" s="78"/>
      <c r="N23" s="78"/>
      <c r="O23" s="78"/>
      <c r="P23" s="78"/>
      <c r="Q23" s="78"/>
      <c r="R23" s="78">
        <v>5</v>
      </c>
      <c r="S23" s="79"/>
      <c r="T23" s="78"/>
      <c r="U23" s="78"/>
    </row>
    <row r="24" spans="1:21" ht="21.1" x14ac:dyDescent="0.35">
      <c r="A24" s="48" t="s">
        <v>652</v>
      </c>
      <c r="B24" s="191"/>
      <c r="C24" s="27"/>
      <c r="D24" s="75"/>
      <c r="E24" s="75"/>
      <c r="F24" s="75" t="s">
        <v>556</v>
      </c>
      <c r="G24" s="75" t="s">
        <v>551</v>
      </c>
      <c r="H24" s="54"/>
      <c r="I24" s="75"/>
      <c r="J24" s="75"/>
      <c r="K24" s="75"/>
      <c r="L24" s="75" t="s">
        <v>551</v>
      </c>
      <c r="M24" s="75" t="s">
        <v>549</v>
      </c>
      <c r="N24" s="75" t="s">
        <v>549</v>
      </c>
      <c r="O24" s="75"/>
      <c r="P24" s="75" t="s">
        <v>549</v>
      </c>
      <c r="Q24" s="75" t="s">
        <v>549</v>
      </c>
      <c r="R24" s="75" t="s">
        <v>549</v>
      </c>
      <c r="S24" s="54"/>
      <c r="T24" s="75" t="s">
        <v>549</v>
      </c>
      <c r="U24" s="75"/>
    </row>
    <row r="25" spans="1:21" x14ac:dyDescent="0.3">
      <c r="A25" s="80" t="s">
        <v>28</v>
      </c>
      <c r="B25" s="191">
        <f>SUM(D25:U25)</f>
        <v>6</v>
      </c>
      <c r="C25" s="25">
        <f>B25+2</f>
        <v>8</v>
      </c>
      <c r="D25" s="75"/>
      <c r="E25" s="75"/>
      <c r="F25" s="75"/>
      <c r="G25" s="75"/>
      <c r="H25" s="54"/>
      <c r="I25" s="75"/>
      <c r="J25" s="75"/>
      <c r="K25" s="75"/>
      <c r="L25" s="75"/>
      <c r="M25" s="75">
        <v>1</v>
      </c>
      <c r="N25" s="75">
        <v>1</v>
      </c>
      <c r="O25" s="75"/>
      <c r="P25" s="75">
        <v>1</v>
      </c>
      <c r="Q25" s="75">
        <v>1</v>
      </c>
      <c r="R25" s="75">
        <v>1</v>
      </c>
      <c r="S25" s="54"/>
      <c r="T25" s="75">
        <v>1</v>
      </c>
      <c r="U25" s="75"/>
    </row>
    <row r="26" spans="1:21" x14ac:dyDescent="0.3">
      <c r="A26" s="80" t="s">
        <v>29</v>
      </c>
      <c r="B26" s="191">
        <f>SUM(D26:U26)</f>
        <v>3</v>
      </c>
      <c r="C26" s="25">
        <f>B26+5</f>
        <v>8</v>
      </c>
      <c r="D26" s="75"/>
      <c r="E26" s="75"/>
      <c r="F26" s="75">
        <v>1</v>
      </c>
      <c r="G26" s="75">
        <v>1</v>
      </c>
      <c r="H26" s="54"/>
      <c r="I26" s="75"/>
      <c r="J26" s="75"/>
      <c r="K26" s="75"/>
      <c r="L26" s="75">
        <v>1</v>
      </c>
      <c r="M26" s="75"/>
      <c r="N26" s="75"/>
      <c r="O26" s="75"/>
      <c r="P26" s="75"/>
      <c r="Q26" s="75"/>
      <c r="R26" s="75"/>
      <c r="S26" s="54"/>
      <c r="T26" s="75"/>
      <c r="U26" s="75"/>
    </row>
    <row r="27" spans="1:21" x14ac:dyDescent="0.3">
      <c r="A27" s="80" t="s">
        <v>30</v>
      </c>
      <c r="B27" s="191">
        <f>B25+B26</f>
        <v>9</v>
      </c>
      <c r="C27" s="25">
        <f>C25+C26</f>
        <v>16</v>
      </c>
      <c r="D27" s="75"/>
      <c r="E27" s="75"/>
      <c r="F27" s="75"/>
      <c r="G27" s="75"/>
      <c r="H27" s="54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54"/>
      <c r="T27" s="75"/>
      <c r="U27" s="75"/>
    </row>
    <row r="28" spans="1:21" x14ac:dyDescent="0.3">
      <c r="A28" s="80" t="s">
        <v>31</v>
      </c>
      <c r="B28" s="191">
        <f>SUM(D28:U28)</f>
        <v>1</v>
      </c>
      <c r="C28" s="25">
        <f>B28+1</f>
        <v>2</v>
      </c>
      <c r="D28" s="75"/>
      <c r="E28" s="75"/>
      <c r="F28" s="75"/>
      <c r="G28" s="75"/>
      <c r="H28" s="54"/>
      <c r="I28" s="75"/>
      <c r="J28" s="75"/>
      <c r="K28" s="75"/>
      <c r="L28" s="75"/>
      <c r="M28" s="75"/>
      <c r="N28" s="75">
        <v>1</v>
      </c>
      <c r="O28" s="75"/>
      <c r="P28" s="75"/>
      <c r="Q28" s="75"/>
      <c r="R28" s="75"/>
      <c r="S28" s="54"/>
      <c r="T28" s="75"/>
      <c r="U28" s="75"/>
    </row>
    <row r="29" spans="1:21" ht="17" thickBot="1" x14ac:dyDescent="0.35">
      <c r="A29" s="82" t="s">
        <v>32</v>
      </c>
      <c r="B29" s="191">
        <f>SUM(D29:U29)</f>
        <v>5</v>
      </c>
      <c r="C29" s="26">
        <f>B29+5</f>
        <v>10</v>
      </c>
      <c r="D29" s="78"/>
      <c r="E29" s="78"/>
      <c r="F29" s="78"/>
      <c r="G29" s="78"/>
      <c r="H29" s="79"/>
      <c r="I29" s="78"/>
      <c r="J29" s="78"/>
      <c r="K29" s="78"/>
      <c r="L29" s="78"/>
      <c r="M29" s="42"/>
      <c r="N29" s="78">
        <v>5</v>
      </c>
      <c r="O29" s="78"/>
      <c r="P29" s="78"/>
      <c r="Q29" s="78"/>
      <c r="R29" s="78"/>
      <c r="S29" s="79"/>
      <c r="T29" s="78"/>
      <c r="U29" s="78"/>
    </row>
    <row r="30" spans="1:21" ht="21.1" x14ac:dyDescent="0.35">
      <c r="A30" s="48" t="s">
        <v>634</v>
      </c>
      <c r="B30" s="191"/>
      <c r="C30" s="27"/>
      <c r="D30" s="75"/>
      <c r="E30" s="75" t="s">
        <v>556</v>
      </c>
      <c r="F30" s="75"/>
      <c r="G30" s="75"/>
      <c r="H30" s="54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54"/>
      <c r="T30" s="75"/>
      <c r="U30" s="75"/>
    </row>
    <row r="31" spans="1:21" x14ac:dyDescent="0.3">
      <c r="A31" s="80" t="s">
        <v>28</v>
      </c>
      <c r="B31" s="191">
        <f>SUM(D31:U31)</f>
        <v>0</v>
      </c>
      <c r="C31" s="25">
        <f>B31+2</f>
        <v>2</v>
      </c>
      <c r="D31" s="75"/>
      <c r="E31" s="75"/>
      <c r="F31" s="75"/>
      <c r="G31" s="75"/>
      <c r="H31" s="54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54"/>
      <c r="T31" s="75"/>
      <c r="U31" s="75"/>
    </row>
    <row r="32" spans="1:21" x14ac:dyDescent="0.3">
      <c r="A32" s="80" t="s">
        <v>29</v>
      </c>
      <c r="B32" s="191">
        <f>SUM(D32:U32)</f>
        <v>1</v>
      </c>
      <c r="C32" s="25">
        <f>B32+4</f>
        <v>5</v>
      </c>
      <c r="D32" s="75"/>
      <c r="E32" s="75">
        <v>1</v>
      </c>
      <c r="F32" s="75"/>
      <c r="G32" s="75"/>
      <c r="H32" s="54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54"/>
      <c r="T32" s="75"/>
      <c r="U32" s="75"/>
    </row>
    <row r="33" spans="1:21" x14ac:dyDescent="0.3">
      <c r="A33" s="80" t="s">
        <v>30</v>
      </c>
      <c r="B33" s="191">
        <f>B31+B32</f>
        <v>1</v>
      </c>
      <c r="C33" s="25">
        <f>C31+C32</f>
        <v>7</v>
      </c>
      <c r="D33" s="75"/>
      <c r="E33" s="75"/>
      <c r="F33" s="75"/>
      <c r="G33" s="75"/>
      <c r="H33" s="54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54"/>
      <c r="T33" s="75"/>
      <c r="U33" s="75"/>
    </row>
    <row r="34" spans="1:21" x14ac:dyDescent="0.3">
      <c r="A34" s="80" t="s">
        <v>31</v>
      </c>
      <c r="B34" s="191">
        <f>SUM(D34:U34)</f>
        <v>0</v>
      </c>
      <c r="C34" s="25">
        <f>B34</f>
        <v>0</v>
      </c>
      <c r="D34" s="75"/>
      <c r="E34" s="75"/>
      <c r="F34" s="75"/>
      <c r="G34" s="75"/>
      <c r="H34" s="54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54"/>
      <c r="T34" s="75"/>
      <c r="U34" s="75"/>
    </row>
    <row r="35" spans="1:21" ht="17" thickBot="1" x14ac:dyDescent="0.35">
      <c r="A35" s="82" t="s">
        <v>32</v>
      </c>
      <c r="B35" s="191">
        <f>SUM(D35:U35)</f>
        <v>0</v>
      </c>
      <c r="C35" s="26">
        <f>B35</f>
        <v>0</v>
      </c>
      <c r="D35" s="78"/>
      <c r="E35" s="78"/>
      <c r="F35" s="78"/>
      <c r="G35" s="78"/>
      <c r="H35" s="79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9"/>
      <c r="T35" s="78"/>
      <c r="U35" s="78"/>
    </row>
    <row r="36" spans="1:21" ht="21.1" x14ac:dyDescent="0.35">
      <c r="A36" s="48" t="s">
        <v>662</v>
      </c>
      <c r="B36" s="191"/>
      <c r="C36" s="27"/>
      <c r="D36" s="75"/>
      <c r="E36" s="75"/>
      <c r="F36" s="75"/>
      <c r="G36" s="75" t="s">
        <v>556</v>
      </c>
      <c r="H36" s="54"/>
      <c r="I36" s="75" t="s">
        <v>554</v>
      </c>
      <c r="J36" s="75">
        <v>15</v>
      </c>
      <c r="K36" s="75">
        <v>14</v>
      </c>
      <c r="L36" s="75" t="s">
        <v>554</v>
      </c>
      <c r="M36" s="75" t="s">
        <v>551</v>
      </c>
      <c r="N36" s="75"/>
      <c r="O36" s="75">
        <v>14</v>
      </c>
      <c r="P36" s="75" t="s">
        <v>551</v>
      </c>
      <c r="Q36" s="75"/>
      <c r="R36" s="75" t="s">
        <v>551</v>
      </c>
      <c r="S36" s="54"/>
      <c r="T36" s="75"/>
      <c r="U36" s="75">
        <v>11</v>
      </c>
    </row>
    <row r="37" spans="1:21" x14ac:dyDescent="0.3">
      <c r="A37" s="80" t="s">
        <v>28</v>
      </c>
      <c r="B37" s="191">
        <f>SUM(D37:U37)</f>
        <v>6</v>
      </c>
      <c r="C37" s="25">
        <f>B37</f>
        <v>6</v>
      </c>
      <c r="D37" s="75"/>
      <c r="E37" s="75"/>
      <c r="F37" s="75"/>
      <c r="G37" s="75"/>
      <c r="H37" s="54"/>
      <c r="I37" s="75">
        <v>1</v>
      </c>
      <c r="J37" s="75">
        <v>1</v>
      </c>
      <c r="K37" s="75">
        <v>1</v>
      </c>
      <c r="L37" s="75">
        <v>1</v>
      </c>
      <c r="M37" s="75"/>
      <c r="N37" s="75"/>
      <c r="O37" s="75">
        <v>1</v>
      </c>
      <c r="P37" s="75"/>
      <c r="Q37" s="75"/>
      <c r="R37" s="75"/>
      <c r="S37" s="54"/>
      <c r="T37" s="75"/>
      <c r="U37" s="75">
        <v>1</v>
      </c>
    </row>
    <row r="38" spans="1:21" x14ac:dyDescent="0.3">
      <c r="A38" s="80" t="s">
        <v>29</v>
      </c>
      <c r="B38" s="191">
        <f>SUM(D38:U38)</f>
        <v>4</v>
      </c>
      <c r="C38" s="25">
        <f>B38</f>
        <v>4</v>
      </c>
      <c r="D38" s="75"/>
      <c r="E38" s="75"/>
      <c r="F38" s="75"/>
      <c r="G38" s="75">
        <v>1</v>
      </c>
      <c r="H38" s="54"/>
      <c r="I38" s="75"/>
      <c r="J38" s="75"/>
      <c r="K38" s="75"/>
      <c r="L38" s="75"/>
      <c r="M38" s="75">
        <v>1</v>
      </c>
      <c r="N38" s="75"/>
      <c r="O38" s="75"/>
      <c r="P38" s="75">
        <v>1</v>
      </c>
      <c r="Q38" s="75"/>
      <c r="R38" s="75">
        <v>1</v>
      </c>
      <c r="S38" s="54"/>
      <c r="T38" s="75"/>
      <c r="U38" s="75"/>
    </row>
    <row r="39" spans="1:21" x14ac:dyDescent="0.3">
      <c r="A39" s="80" t="s">
        <v>30</v>
      </c>
      <c r="B39" s="191">
        <f>B37+B38</f>
        <v>10</v>
      </c>
      <c r="C39" s="25">
        <f>C37+C38</f>
        <v>10</v>
      </c>
      <c r="D39" s="75"/>
      <c r="E39" s="75"/>
      <c r="F39" s="75"/>
      <c r="G39" s="75"/>
      <c r="H39" s="54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54"/>
      <c r="T39" s="75"/>
      <c r="U39" s="75"/>
    </row>
    <row r="40" spans="1:21" x14ac:dyDescent="0.3">
      <c r="A40" s="80" t="s">
        <v>31</v>
      </c>
      <c r="B40" s="191">
        <f>SUM(D40:U40)</f>
        <v>3</v>
      </c>
      <c r="C40" s="25">
        <f>B40</f>
        <v>3</v>
      </c>
      <c r="D40" s="75"/>
      <c r="E40" s="75"/>
      <c r="F40" s="75"/>
      <c r="G40" s="75"/>
      <c r="H40" s="54"/>
      <c r="I40" s="75">
        <v>1</v>
      </c>
      <c r="J40" s="75"/>
      <c r="K40" s="75">
        <v>1</v>
      </c>
      <c r="L40" s="75"/>
      <c r="M40" s="75"/>
      <c r="N40" s="75"/>
      <c r="O40" s="75"/>
      <c r="P40" s="75"/>
      <c r="Q40" s="75"/>
      <c r="R40" s="75"/>
      <c r="S40" s="54"/>
      <c r="T40" s="75"/>
      <c r="U40" s="75">
        <v>1</v>
      </c>
    </row>
    <row r="41" spans="1:21" ht="17" thickBot="1" x14ac:dyDescent="0.35">
      <c r="A41" s="82" t="s">
        <v>32</v>
      </c>
      <c r="B41" s="191">
        <f>SUM(D41:U41)</f>
        <v>15</v>
      </c>
      <c r="C41" s="26">
        <f>B41</f>
        <v>15</v>
      </c>
      <c r="D41" s="78"/>
      <c r="E41" s="78"/>
      <c r="F41" s="78"/>
      <c r="G41" s="78"/>
      <c r="H41" s="79"/>
      <c r="I41" s="78">
        <v>5</v>
      </c>
      <c r="J41" s="78"/>
      <c r="K41" s="78">
        <v>5</v>
      </c>
      <c r="L41" s="78"/>
      <c r="M41" s="78"/>
      <c r="N41" s="78"/>
      <c r="O41" s="78"/>
      <c r="P41" s="78"/>
      <c r="Q41" s="78"/>
      <c r="R41" s="78"/>
      <c r="S41" s="79"/>
      <c r="T41" s="78"/>
      <c r="U41" s="78">
        <v>5</v>
      </c>
    </row>
    <row r="42" spans="1:21" ht="21.1" x14ac:dyDescent="0.35">
      <c r="A42" s="48" t="s">
        <v>296</v>
      </c>
      <c r="B42" s="191"/>
      <c r="C42" s="27"/>
      <c r="D42" s="75" t="s">
        <v>551</v>
      </c>
      <c r="E42" s="75"/>
      <c r="F42" s="75" t="s">
        <v>628</v>
      </c>
      <c r="G42" s="75"/>
      <c r="H42" s="54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101"/>
      <c r="T42" s="83"/>
      <c r="U42" s="83"/>
    </row>
    <row r="43" spans="1:21" x14ac:dyDescent="0.3">
      <c r="A43" s="80" t="s">
        <v>28</v>
      </c>
      <c r="B43" s="191">
        <f>SUM(D43:U43)+2</f>
        <v>3</v>
      </c>
      <c r="C43" s="25">
        <f>B43+18</f>
        <v>21</v>
      </c>
      <c r="D43" s="75"/>
      <c r="E43" s="75"/>
      <c r="F43" s="75">
        <v>1</v>
      </c>
      <c r="G43" s="75"/>
      <c r="H43" s="54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54"/>
      <c r="T43" s="75"/>
      <c r="U43" s="75"/>
    </row>
    <row r="44" spans="1:21" x14ac:dyDescent="0.3">
      <c r="A44" s="80" t="s">
        <v>29</v>
      </c>
      <c r="B44" s="191">
        <f>SUM(D44:U44)+1</f>
        <v>2</v>
      </c>
      <c r="C44" s="25">
        <f>B44+11</f>
        <v>13</v>
      </c>
      <c r="D44" s="75">
        <v>1</v>
      </c>
      <c r="E44" s="75"/>
      <c r="F44" s="75"/>
      <c r="G44" s="75"/>
      <c r="H44" s="54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54"/>
      <c r="T44" s="75"/>
      <c r="U44" s="75"/>
    </row>
    <row r="45" spans="1:21" x14ac:dyDescent="0.3">
      <c r="A45" s="80" t="s">
        <v>30</v>
      </c>
      <c r="B45" s="191">
        <f>B43+B44</f>
        <v>5</v>
      </c>
      <c r="C45" s="25">
        <f>C43+C44</f>
        <v>34</v>
      </c>
      <c r="D45" s="75"/>
      <c r="E45" s="75"/>
      <c r="F45" s="75"/>
      <c r="G45" s="75"/>
      <c r="H45" s="54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54"/>
      <c r="T45" s="75"/>
      <c r="U45" s="75"/>
    </row>
    <row r="46" spans="1:21" x14ac:dyDescent="0.3">
      <c r="A46" s="80" t="s">
        <v>31</v>
      </c>
      <c r="B46" s="191">
        <f>SUM(D46:U46)+2</f>
        <v>3</v>
      </c>
      <c r="C46" s="25">
        <f>B46+2</f>
        <v>5</v>
      </c>
      <c r="D46" s="75"/>
      <c r="E46" s="75"/>
      <c r="F46" s="75">
        <v>1</v>
      </c>
      <c r="G46" s="75"/>
      <c r="H46" s="54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54"/>
      <c r="T46" s="75"/>
      <c r="U46" s="75"/>
    </row>
    <row r="47" spans="1:21" ht="17" thickBot="1" x14ac:dyDescent="0.35">
      <c r="A47" s="82" t="s">
        <v>32</v>
      </c>
      <c r="B47" s="191">
        <f>SUM(D47:U47)+10</f>
        <v>15</v>
      </c>
      <c r="C47" s="26">
        <f>B47+10</f>
        <v>25</v>
      </c>
      <c r="D47" s="78"/>
      <c r="E47" s="78"/>
      <c r="F47" s="78">
        <v>5</v>
      </c>
      <c r="G47" s="78"/>
      <c r="H47" s="79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54"/>
      <c r="T47" s="75"/>
      <c r="U47" s="75"/>
    </row>
    <row r="48" spans="1:21" ht="21.1" x14ac:dyDescent="0.35">
      <c r="A48" s="48" t="s">
        <v>297</v>
      </c>
      <c r="B48" s="191"/>
      <c r="C48" s="27"/>
      <c r="D48" s="75" t="s">
        <v>551</v>
      </c>
      <c r="E48" s="75" t="s">
        <v>550</v>
      </c>
      <c r="F48" s="75"/>
      <c r="G48" s="75"/>
      <c r="H48" s="54"/>
      <c r="I48" s="75" t="s">
        <v>551</v>
      </c>
      <c r="J48" s="75" t="s">
        <v>551</v>
      </c>
      <c r="K48" s="75">
        <v>13</v>
      </c>
      <c r="L48" s="75" t="s">
        <v>550</v>
      </c>
      <c r="M48" s="75"/>
      <c r="N48" s="75">
        <v>13</v>
      </c>
      <c r="O48" s="75" t="s">
        <v>551</v>
      </c>
      <c r="P48" s="75">
        <v>13</v>
      </c>
      <c r="Q48" s="75" t="s">
        <v>551</v>
      </c>
      <c r="R48" s="75" t="s">
        <v>551</v>
      </c>
      <c r="S48" s="101"/>
      <c r="T48" s="83" t="s">
        <v>551</v>
      </c>
      <c r="U48" s="83" t="s">
        <v>551</v>
      </c>
    </row>
    <row r="49" spans="1:21" x14ac:dyDescent="0.3">
      <c r="A49" s="80" t="s">
        <v>28</v>
      </c>
      <c r="B49" s="191">
        <f>SUM(D49:U49)+27</f>
        <v>32</v>
      </c>
      <c r="C49" s="25">
        <f>B49+12</f>
        <v>44</v>
      </c>
      <c r="D49" s="75"/>
      <c r="E49" s="75">
        <v>1</v>
      </c>
      <c r="F49" s="75"/>
      <c r="G49" s="75"/>
      <c r="H49" s="54"/>
      <c r="I49" s="75"/>
      <c r="J49" s="75"/>
      <c r="K49" s="75">
        <v>1</v>
      </c>
      <c r="L49" s="75">
        <v>1</v>
      </c>
      <c r="M49" s="75"/>
      <c r="N49" s="75">
        <v>1</v>
      </c>
      <c r="O49" s="75"/>
      <c r="P49" s="75">
        <v>1</v>
      </c>
      <c r="Q49" s="75"/>
      <c r="R49" s="75"/>
      <c r="S49" s="54"/>
      <c r="T49" s="75"/>
      <c r="U49" s="75"/>
    </row>
    <row r="50" spans="1:21" x14ac:dyDescent="0.3">
      <c r="A50" s="80" t="s">
        <v>29</v>
      </c>
      <c r="B50" s="191">
        <f>SUM(D50:U50)+1</f>
        <v>9</v>
      </c>
      <c r="C50" s="25">
        <f>B50+1</f>
        <v>10</v>
      </c>
      <c r="D50" s="75">
        <v>1</v>
      </c>
      <c r="E50" s="75"/>
      <c r="F50" s="75"/>
      <c r="G50" s="75"/>
      <c r="H50" s="54"/>
      <c r="I50" s="75">
        <v>1</v>
      </c>
      <c r="J50" s="75">
        <v>1</v>
      </c>
      <c r="K50" s="75"/>
      <c r="L50" s="75"/>
      <c r="M50" s="75"/>
      <c r="N50" s="75"/>
      <c r="O50" s="75">
        <v>1</v>
      </c>
      <c r="P50" s="75"/>
      <c r="Q50" s="75">
        <v>1</v>
      </c>
      <c r="R50" s="75">
        <v>1</v>
      </c>
      <c r="S50" s="54"/>
      <c r="T50" s="75">
        <v>1</v>
      </c>
      <c r="U50" s="75">
        <v>1</v>
      </c>
    </row>
    <row r="51" spans="1:21" x14ac:dyDescent="0.3">
      <c r="A51" s="80" t="s">
        <v>30</v>
      </c>
      <c r="B51" s="191">
        <f>B49+B50</f>
        <v>41</v>
      </c>
      <c r="C51" s="25">
        <f>C49+C50</f>
        <v>54</v>
      </c>
      <c r="D51" s="75"/>
      <c r="E51" s="75"/>
      <c r="F51" s="75"/>
      <c r="G51" s="75"/>
      <c r="H51" s="54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54"/>
      <c r="T51" s="75"/>
      <c r="U51" s="75"/>
    </row>
    <row r="52" spans="1:21" x14ac:dyDescent="0.3">
      <c r="A52" s="80" t="s">
        <v>31</v>
      </c>
      <c r="B52" s="191">
        <f>SUM(D52:U52)+4</f>
        <v>4</v>
      </c>
      <c r="C52" s="25">
        <f>B52+1</f>
        <v>5</v>
      </c>
      <c r="D52" s="75"/>
      <c r="E52" s="75"/>
      <c r="F52" s="75"/>
      <c r="G52" s="75"/>
      <c r="H52" s="54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54"/>
      <c r="T52" s="75"/>
      <c r="U52" s="75"/>
    </row>
    <row r="53" spans="1:21" x14ac:dyDescent="0.3">
      <c r="A53" s="72" t="s">
        <v>295</v>
      </c>
      <c r="B53" s="191"/>
      <c r="C53" s="25"/>
      <c r="D53" s="75"/>
      <c r="E53" s="75"/>
      <c r="F53" s="75"/>
      <c r="G53" s="75"/>
      <c r="H53" s="54"/>
      <c r="I53" s="75"/>
      <c r="J53" s="75">
        <v>1</v>
      </c>
      <c r="K53" s="75"/>
      <c r="L53" s="75"/>
      <c r="M53" s="75"/>
      <c r="N53" s="75"/>
      <c r="O53" s="75"/>
      <c r="P53" s="75"/>
      <c r="Q53" s="75"/>
      <c r="R53" s="75"/>
      <c r="S53" s="54"/>
      <c r="T53" s="75"/>
      <c r="U53" s="75"/>
    </row>
    <row r="54" spans="1:21" x14ac:dyDescent="0.3">
      <c r="A54" s="72" t="s">
        <v>85</v>
      </c>
      <c r="B54" s="191"/>
      <c r="C54" s="25"/>
      <c r="D54" s="75"/>
      <c r="E54" s="75"/>
      <c r="F54" s="75"/>
      <c r="G54" s="75"/>
      <c r="H54" s="54"/>
      <c r="I54" s="75"/>
      <c r="J54" s="75">
        <v>1</v>
      </c>
      <c r="K54" s="75"/>
      <c r="L54" s="75"/>
      <c r="M54" s="75"/>
      <c r="N54" s="75"/>
      <c r="O54" s="75"/>
      <c r="P54" s="75"/>
      <c r="Q54" s="75"/>
      <c r="R54" s="75"/>
      <c r="S54" s="54"/>
      <c r="T54" s="75"/>
      <c r="U54" s="75"/>
    </row>
    <row r="55" spans="1:21" ht="17" thickBot="1" x14ac:dyDescent="0.35">
      <c r="A55" s="82" t="s">
        <v>32</v>
      </c>
      <c r="B55" s="191">
        <f>SUM(D55:U55)+24</f>
        <v>26</v>
      </c>
      <c r="C55" s="26">
        <f>B55+7</f>
        <v>33</v>
      </c>
      <c r="D55" s="78"/>
      <c r="E55" s="78"/>
      <c r="F55" s="78"/>
      <c r="G55" s="78"/>
      <c r="H55" s="79"/>
      <c r="I55" s="78"/>
      <c r="J55" s="78">
        <v>2</v>
      </c>
      <c r="K55" s="78"/>
      <c r="L55" s="78"/>
      <c r="M55" s="78"/>
      <c r="N55" s="78"/>
      <c r="O55" s="78"/>
      <c r="P55" s="78"/>
      <c r="Q55" s="78"/>
      <c r="R55" s="78"/>
      <c r="S55" s="79"/>
      <c r="T55" s="78"/>
      <c r="U55" s="78"/>
    </row>
    <row r="56" spans="1:21" ht="21.1" x14ac:dyDescent="0.35">
      <c r="A56" s="48" t="s">
        <v>298</v>
      </c>
      <c r="B56" s="191"/>
      <c r="C56" s="27"/>
      <c r="D56" s="75">
        <v>15</v>
      </c>
      <c r="E56" s="75">
        <v>15</v>
      </c>
      <c r="F56" s="75">
        <v>15</v>
      </c>
      <c r="G56" s="75">
        <v>15</v>
      </c>
      <c r="H56" s="54"/>
      <c r="I56" s="75">
        <v>13</v>
      </c>
      <c r="J56" s="75" t="s">
        <v>550</v>
      </c>
      <c r="K56" s="75">
        <v>15</v>
      </c>
      <c r="L56" s="75">
        <v>10</v>
      </c>
      <c r="M56" s="75">
        <v>15</v>
      </c>
      <c r="N56" s="75" t="s">
        <v>554</v>
      </c>
      <c r="O56" s="75"/>
      <c r="P56" s="75"/>
      <c r="Q56" s="75">
        <v>13</v>
      </c>
      <c r="R56" s="75" t="s">
        <v>554</v>
      </c>
      <c r="S56" s="54"/>
      <c r="T56" s="75">
        <v>15</v>
      </c>
      <c r="U56" s="75">
        <v>15</v>
      </c>
    </row>
    <row r="57" spans="1:21" x14ac:dyDescent="0.3">
      <c r="A57" s="80" t="s">
        <v>28</v>
      </c>
      <c r="B57" s="191">
        <f>SUM(D57:U57)+6</f>
        <v>20</v>
      </c>
      <c r="C57" s="25">
        <f>B57</f>
        <v>20</v>
      </c>
      <c r="D57" s="75">
        <v>1</v>
      </c>
      <c r="E57" s="75">
        <v>1</v>
      </c>
      <c r="F57" s="75">
        <v>1</v>
      </c>
      <c r="G57" s="75">
        <v>1</v>
      </c>
      <c r="H57" s="54"/>
      <c r="I57" s="75">
        <v>1</v>
      </c>
      <c r="J57" s="75">
        <v>1</v>
      </c>
      <c r="K57" s="75">
        <v>1</v>
      </c>
      <c r="L57" s="75">
        <v>1</v>
      </c>
      <c r="M57" s="75">
        <v>1</v>
      </c>
      <c r="N57" s="75">
        <v>1</v>
      </c>
      <c r="O57" s="75"/>
      <c r="P57" s="75"/>
      <c r="Q57" s="75">
        <v>1</v>
      </c>
      <c r="R57" s="75">
        <v>1</v>
      </c>
      <c r="S57" s="54"/>
      <c r="T57" s="75">
        <v>1</v>
      </c>
      <c r="U57" s="75">
        <v>1</v>
      </c>
    </row>
    <row r="58" spans="1:21" x14ac:dyDescent="0.3">
      <c r="A58" s="80" t="s">
        <v>29</v>
      </c>
      <c r="B58" s="191">
        <f>SUM(D58:U58)+3</f>
        <v>3</v>
      </c>
      <c r="C58" s="25">
        <f>B58</f>
        <v>3</v>
      </c>
      <c r="D58" s="75"/>
      <c r="E58" s="75"/>
      <c r="F58" s="75"/>
      <c r="G58" s="75"/>
      <c r="H58" s="54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54"/>
      <c r="T58" s="75"/>
      <c r="U58" s="75"/>
    </row>
    <row r="59" spans="1:21" x14ac:dyDescent="0.3">
      <c r="A59" s="80" t="s">
        <v>30</v>
      </c>
      <c r="B59" s="191">
        <f>B57+B58</f>
        <v>23</v>
      </c>
      <c r="C59" s="25">
        <f>C57+C58</f>
        <v>23</v>
      </c>
      <c r="D59" s="75"/>
      <c r="E59" s="75"/>
      <c r="F59" s="75"/>
      <c r="G59" s="75"/>
      <c r="H59" s="54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54"/>
      <c r="T59" s="75"/>
      <c r="U59" s="75"/>
    </row>
    <row r="60" spans="1:21" x14ac:dyDescent="0.3">
      <c r="A60" s="80" t="s">
        <v>31</v>
      </c>
      <c r="B60" s="191">
        <f>SUM(D60:U60)+2</f>
        <v>3</v>
      </c>
      <c r="C60" s="25">
        <f>B60</f>
        <v>3</v>
      </c>
      <c r="D60" s="75"/>
      <c r="E60" s="75">
        <v>1</v>
      </c>
      <c r="F60" s="75"/>
      <c r="G60" s="75"/>
      <c r="H60" s="54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54"/>
      <c r="T60" s="75"/>
      <c r="U60" s="75"/>
    </row>
    <row r="61" spans="1:21" x14ac:dyDescent="0.3">
      <c r="A61" s="72" t="s">
        <v>295</v>
      </c>
      <c r="B61" s="191"/>
      <c r="C61" s="25"/>
      <c r="D61" s="75">
        <v>0</v>
      </c>
      <c r="E61" s="75">
        <v>6</v>
      </c>
      <c r="F61" s="75"/>
      <c r="G61" s="75">
        <v>3</v>
      </c>
      <c r="H61" s="54"/>
      <c r="I61" s="75">
        <v>0</v>
      </c>
      <c r="J61" s="75"/>
      <c r="K61" s="75"/>
      <c r="L61" s="75">
        <v>1</v>
      </c>
      <c r="M61" s="75"/>
      <c r="N61" s="75"/>
      <c r="O61" s="75"/>
      <c r="P61" s="75"/>
      <c r="Q61" s="75">
        <v>0</v>
      </c>
      <c r="R61" s="75"/>
      <c r="S61" s="54"/>
      <c r="T61" s="75">
        <v>0</v>
      </c>
      <c r="U61" s="75">
        <v>2</v>
      </c>
    </row>
    <row r="62" spans="1:21" x14ac:dyDescent="0.3">
      <c r="A62" s="72" t="s">
        <v>85</v>
      </c>
      <c r="B62" s="191"/>
      <c r="C62" s="25"/>
      <c r="D62" s="75">
        <v>1</v>
      </c>
      <c r="E62" s="75">
        <v>8</v>
      </c>
      <c r="F62" s="75"/>
      <c r="G62" s="75">
        <v>4</v>
      </c>
      <c r="H62" s="54"/>
      <c r="I62" s="75">
        <v>2</v>
      </c>
      <c r="J62" s="75"/>
      <c r="K62" s="75"/>
      <c r="L62" s="75">
        <v>2</v>
      </c>
      <c r="M62" s="75"/>
      <c r="N62" s="75"/>
      <c r="O62" s="75"/>
      <c r="P62" s="75"/>
      <c r="Q62" s="75">
        <v>2</v>
      </c>
      <c r="R62" s="75"/>
      <c r="S62" s="54"/>
      <c r="T62" s="75">
        <v>1</v>
      </c>
      <c r="U62" s="75">
        <v>3</v>
      </c>
    </row>
    <row r="63" spans="1:21" ht="17" thickBot="1" x14ac:dyDescent="0.35">
      <c r="A63" s="82" t="s">
        <v>32</v>
      </c>
      <c r="B63" s="191">
        <f>SUM(D63:U63)+12</f>
        <v>41</v>
      </c>
      <c r="C63" s="26">
        <f>B63</f>
        <v>41</v>
      </c>
      <c r="D63" s="78"/>
      <c r="E63" s="78">
        <v>17</v>
      </c>
      <c r="F63" s="78"/>
      <c r="G63" s="78">
        <v>6</v>
      </c>
      <c r="H63" s="79"/>
      <c r="I63" s="78"/>
      <c r="J63" s="78"/>
      <c r="K63" s="78"/>
      <c r="L63" s="78">
        <v>2</v>
      </c>
      <c r="M63" s="78"/>
      <c r="N63" s="78"/>
      <c r="O63" s="78"/>
      <c r="P63" s="78"/>
      <c r="Q63" s="78">
        <v>0</v>
      </c>
      <c r="R63" s="78"/>
      <c r="S63" s="79"/>
      <c r="T63" s="78"/>
      <c r="U63" s="78">
        <v>4</v>
      </c>
    </row>
    <row r="64" spans="1:21" ht="21.1" x14ac:dyDescent="0.35">
      <c r="A64" s="48" t="s">
        <v>493</v>
      </c>
      <c r="B64" s="191"/>
      <c r="C64" s="27"/>
      <c r="D64" s="75"/>
      <c r="E64" s="75"/>
      <c r="F64" s="75"/>
      <c r="G64" s="75"/>
      <c r="H64" s="54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54"/>
      <c r="T64" s="75"/>
      <c r="U64" s="75"/>
    </row>
    <row r="65" spans="1:21" x14ac:dyDescent="0.3">
      <c r="A65" s="80" t="s">
        <v>28</v>
      </c>
      <c r="B65" s="191">
        <f>SUM(D65:U65)</f>
        <v>0</v>
      </c>
      <c r="C65" s="25">
        <f>B65</f>
        <v>0</v>
      </c>
      <c r="D65" s="75"/>
      <c r="E65" s="75"/>
      <c r="F65" s="75"/>
      <c r="G65" s="75"/>
      <c r="H65" s="54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54"/>
      <c r="T65" s="75"/>
      <c r="U65" s="75"/>
    </row>
    <row r="66" spans="1:21" x14ac:dyDescent="0.3">
      <c r="A66" s="80" t="s">
        <v>29</v>
      </c>
      <c r="B66" s="191">
        <f>SUM(D66:U66)</f>
        <v>0</v>
      </c>
      <c r="C66" s="25">
        <f>B66</f>
        <v>0</v>
      </c>
      <c r="D66" s="75"/>
      <c r="E66" s="75"/>
      <c r="F66" s="75"/>
      <c r="G66" s="75"/>
      <c r="H66" s="54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54"/>
      <c r="T66" s="75"/>
      <c r="U66" s="75"/>
    </row>
    <row r="67" spans="1:21" x14ac:dyDescent="0.3">
      <c r="A67" s="80" t="s">
        <v>30</v>
      </c>
      <c r="B67" s="191">
        <f>B65+B66</f>
        <v>0</v>
      </c>
      <c r="C67" s="25">
        <f>C65+C66</f>
        <v>0</v>
      </c>
      <c r="D67" s="75"/>
      <c r="E67" s="75"/>
      <c r="F67" s="75"/>
      <c r="G67" s="75"/>
      <c r="H67" s="54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54"/>
      <c r="T67" s="75"/>
      <c r="U67" s="75"/>
    </row>
    <row r="68" spans="1:21" x14ac:dyDescent="0.3">
      <c r="A68" s="80" t="s">
        <v>31</v>
      </c>
      <c r="B68" s="191">
        <f>SUM(D68:U68)</f>
        <v>0</v>
      </c>
      <c r="C68" s="25">
        <f>B68</f>
        <v>0</v>
      </c>
      <c r="D68" s="75"/>
      <c r="E68" s="75"/>
      <c r="F68" s="75"/>
      <c r="G68" s="75"/>
      <c r="H68" s="54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54"/>
      <c r="T68" s="75"/>
      <c r="U68" s="75"/>
    </row>
    <row r="69" spans="1:21" ht="17" thickBot="1" x14ac:dyDescent="0.35">
      <c r="A69" s="82" t="s">
        <v>32</v>
      </c>
      <c r="B69" s="191">
        <f>SUM(D69:U69)</f>
        <v>0</v>
      </c>
      <c r="C69" s="26">
        <f>B69</f>
        <v>0</v>
      </c>
      <c r="D69" s="78"/>
      <c r="E69" s="78"/>
      <c r="F69" s="78"/>
      <c r="G69" s="78"/>
      <c r="H69" s="79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9"/>
      <c r="T69" s="78"/>
      <c r="U69" s="78"/>
    </row>
    <row r="70" spans="1:21" ht="21.1" x14ac:dyDescent="0.35">
      <c r="A70" s="48" t="s">
        <v>718</v>
      </c>
      <c r="B70" s="191"/>
      <c r="C70" s="27"/>
      <c r="D70" s="75"/>
      <c r="E70" s="75"/>
      <c r="F70" s="75"/>
      <c r="G70" s="75"/>
      <c r="H70" s="54"/>
      <c r="I70" s="75"/>
      <c r="J70" s="75"/>
      <c r="K70" s="75"/>
      <c r="L70" s="75"/>
      <c r="M70" s="75"/>
      <c r="N70" s="75"/>
      <c r="O70" s="75" t="s">
        <v>556</v>
      </c>
      <c r="P70" s="75"/>
      <c r="Q70" s="75"/>
      <c r="R70" s="75"/>
      <c r="S70" s="54"/>
      <c r="T70" s="75"/>
      <c r="U70" s="75"/>
    </row>
    <row r="71" spans="1:21" x14ac:dyDescent="0.3">
      <c r="A71" s="80" t="s">
        <v>28</v>
      </c>
      <c r="B71" s="191">
        <f>SUM(D71:U71)</f>
        <v>0</v>
      </c>
      <c r="C71" s="25">
        <f>B71</f>
        <v>0</v>
      </c>
      <c r="D71" s="75"/>
      <c r="E71" s="75"/>
      <c r="F71" s="75"/>
      <c r="G71" s="75"/>
      <c r="H71" s="54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54"/>
      <c r="T71" s="75"/>
      <c r="U71" s="75"/>
    </row>
    <row r="72" spans="1:21" x14ac:dyDescent="0.3">
      <c r="A72" s="80" t="s">
        <v>29</v>
      </c>
      <c r="B72" s="191">
        <f>SUM(D72:U72)</f>
        <v>1</v>
      </c>
      <c r="C72" s="25">
        <f>B72</f>
        <v>1</v>
      </c>
      <c r="D72" s="75"/>
      <c r="E72" s="75"/>
      <c r="F72" s="75"/>
      <c r="G72" s="75"/>
      <c r="H72" s="54"/>
      <c r="I72" s="75"/>
      <c r="J72" s="75"/>
      <c r="K72" s="75"/>
      <c r="L72" s="75"/>
      <c r="M72" s="75"/>
      <c r="N72" s="75"/>
      <c r="O72" s="75">
        <v>1</v>
      </c>
      <c r="P72" s="75"/>
      <c r="Q72" s="75"/>
      <c r="R72" s="75"/>
      <c r="S72" s="54"/>
      <c r="T72" s="75"/>
      <c r="U72" s="75"/>
    </row>
    <row r="73" spans="1:21" x14ac:dyDescent="0.3">
      <c r="A73" s="80" t="s">
        <v>30</v>
      </c>
      <c r="B73" s="191">
        <f>B71+B72</f>
        <v>1</v>
      </c>
      <c r="C73" s="25">
        <f>C71+C72</f>
        <v>1</v>
      </c>
      <c r="D73" s="75"/>
      <c r="E73" s="75"/>
      <c r="F73" s="75"/>
      <c r="G73" s="75"/>
      <c r="H73" s="54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54"/>
      <c r="T73" s="75"/>
      <c r="U73" s="75"/>
    </row>
    <row r="74" spans="1:21" x14ac:dyDescent="0.3">
      <c r="A74" s="80" t="s">
        <v>31</v>
      </c>
      <c r="B74" s="191">
        <f>SUM(D74:U74)</f>
        <v>0</v>
      </c>
      <c r="C74" s="25">
        <f>B74</f>
        <v>0</v>
      </c>
      <c r="D74" s="75"/>
      <c r="E74" s="75"/>
      <c r="F74" s="75"/>
      <c r="G74" s="75"/>
      <c r="H74" s="54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54"/>
      <c r="T74" s="75"/>
      <c r="U74" s="75"/>
    </row>
    <row r="75" spans="1:21" ht="17" thickBot="1" x14ac:dyDescent="0.35">
      <c r="A75" s="82" t="s">
        <v>32</v>
      </c>
      <c r="B75" s="191">
        <f>SUM(D75:U75)</f>
        <v>0</v>
      </c>
      <c r="C75" s="26">
        <f>B75</f>
        <v>0</v>
      </c>
      <c r="D75" s="78"/>
      <c r="E75" s="78"/>
      <c r="F75" s="78"/>
      <c r="G75" s="78"/>
      <c r="H75" s="79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9"/>
      <c r="T75" s="78"/>
      <c r="U75" s="78"/>
    </row>
    <row r="76" spans="1:21" ht="21.1" x14ac:dyDescent="0.35">
      <c r="A76" s="48" t="s">
        <v>299</v>
      </c>
      <c r="B76" s="191"/>
      <c r="C76" s="27"/>
      <c r="D76" s="75" t="s">
        <v>549</v>
      </c>
      <c r="E76" s="75" t="s">
        <v>551</v>
      </c>
      <c r="F76" s="75">
        <v>12</v>
      </c>
      <c r="G76" s="75" t="s">
        <v>549</v>
      </c>
      <c r="H76" s="54"/>
      <c r="I76" s="75" t="s">
        <v>551</v>
      </c>
      <c r="J76" s="75" t="s">
        <v>551</v>
      </c>
      <c r="K76" s="75" t="s">
        <v>551</v>
      </c>
      <c r="L76" s="75" t="s">
        <v>551</v>
      </c>
      <c r="M76" s="75" t="s">
        <v>551</v>
      </c>
      <c r="N76" s="75"/>
      <c r="O76" s="75" t="s">
        <v>661</v>
      </c>
      <c r="P76" s="75"/>
      <c r="Q76" s="75"/>
      <c r="R76" s="75"/>
      <c r="S76" s="54"/>
      <c r="T76" s="75"/>
      <c r="U76" s="75" t="s">
        <v>551</v>
      </c>
    </row>
    <row r="77" spans="1:21" x14ac:dyDescent="0.3">
      <c r="A77" s="80" t="s">
        <v>28</v>
      </c>
      <c r="B77" s="191">
        <f>SUM(D77:U77)+33</f>
        <v>37</v>
      </c>
      <c r="C77" s="25">
        <f>B77+4</f>
        <v>41</v>
      </c>
      <c r="D77" s="75">
        <v>1</v>
      </c>
      <c r="E77" s="75"/>
      <c r="F77" s="75">
        <v>1</v>
      </c>
      <c r="G77" s="75">
        <v>1</v>
      </c>
      <c r="H77" s="54"/>
      <c r="I77" s="75"/>
      <c r="J77" s="75"/>
      <c r="K77" s="75"/>
      <c r="L77" s="75"/>
      <c r="M77" s="75"/>
      <c r="N77" s="75"/>
      <c r="O77" s="75">
        <v>1</v>
      </c>
      <c r="P77" s="75"/>
      <c r="Q77" s="75"/>
      <c r="R77" s="75"/>
      <c r="S77" s="54"/>
      <c r="T77" s="75"/>
      <c r="U77" s="75"/>
    </row>
    <row r="78" spans="1:21" x14ac:dyDescent="0.3">
      <c r="A78" s="80" t="s">
        <v>29</v>
      </c>
      <c r="B78" s="191">
        <f>SUM(D78:U78)+4</f>
        <v>11</v>
      </c>
      <c r="C78" s="25">
        <f>B78</f>
        <v>11</v>
      </c>
      <c r="D78" s="75"/>
      <c r="E78" s="75">
        <v>1</v>
      </c>
      <c r="F78" s="75"/>
      <c r="G78" s="75"/>
      <c r="H78" s="54"/>
      <c r="I78" s="75">
        <v>1</v>
      </c>
      <c r="J78" s="75">
        <v>1</v>
      </c>
      <c r="K78" s="75">
        <v>1</v>
      </c>
      <c r="L78" s="75">
        <v>1</v>
      </c>
      <c r="M78" s="75">
        <v>1</v>
      </c>
      <c r="N78" s="75"/>
      <c r="O78" s="75"/>
      <c r="P78" s="75"/>
      <c r="Q78" s="75"/>
      <c r="R78" s="75"/>
      <c r="S78" s="54"/>
      <c r="T78" s="75"/>
      <c r="U78" s="75">
        <v>1</v>
      </c>
    </row>
    <row r="79" spans="1:21" x14ac:dyDescent="0.3">
      <c r="A79" s="80" t="s">
        <v>30</v>
      </c>
      <c r="B79" s="191">
        <f>B77+B78</f>
        <v>48</v>
      </c>
      <c r="C79" s="25">
        <f>C77+C78</f>
        <v>52</v>
      </c>
      <c r="D79" s="75"/>
      <c r="E79" s="75"/>
      <c r="F79" s="75"/>
      <c r="G79" s="75"/>
      <c r="H79" s="54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54"/>
      <c r="T79" s="75"/>
      <c r="U79" s="75"/>
    </row>
    <row r="80" spans="1:21" x14ac:dyDescent="0.3">
      <c r="A80" s="80" t="s">
        <v>31</v>
      </c>
      <c r="B80" s="191">
        <f>SUM(D80:U80)+13</f>
        <v>13</v>
      </c>
      <c r="C80" s="25">
        <f>B80+1</f>
        <v>14</v>
      </c>
      <c r="D80" s="75"/>
      <c r="E80" s="75"/>
      <c r="F80" s="75"/>
      <c r="G80" s="75"/>
      <c r="H80" s="54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54"/>
      <c r="T80" s="75"/>
      <c r="U80" s="75"/>
    </row>
    <row r="81" spans="1:21" ht="17" thickBot="1" x14ac:dyDescent="0.35">
      <c r="A81" s="82" t="s">
        <v>32</v>
      </c>
      <c r="B81" s="191">
        <f>SUM(D81:U81)+67</f>
        <v>67</v>
      </c>
      <c r="C81" s="26">
        <f>B81+5</f>
        <v>72</v>
      </c>
      <c r="D81" s="78"/>
      <c r="E81" s="78"/>
      <c r="F81" s="78"/>
      <c r="G81" s="78"/>
      <c r="H81" s="79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9"/>
      <c r="T81" s="78"/>
      <c r="U81" s="78"/>
    </row>
    <row r="82" spans="1:21" ht="21.1" x14ac:dyDescent="0.35">
      <c r="A82" s="48" t="s">
        <v>494</v>
      </c>
      <c r="B82" s="191"/>
      <c r="C82" s="27"/>
      <c r="D82" s="75" t="s">
        <v>550</v>
      </c>
      <c r="E82" s="75" t="s">
        <v>549</v>
      </c>
      <c r="F82" s="75"/>
      <c r="G82" s="75">
        <v>13</v>
      </c>
      <c r="H82" s="54"/>
      <c r="I82" s="75" t="s">
        <v>678</v>
      </c>
      <c r="J82" s="75" t="s">
        <v>549</v>
      </c>
      <c r="K82" s="75" t="s">
        <v>549</v>
      </c>
      <c r="L82" s="75">
        <v>12</v>
      </c>
      <c r="M82" s="75" t="s">
        <v>700</v>
      </c>
      <c r="N82" s="75" t="s">
        <v>551</v>
      </c>
      <c r="O82" s="75">
        <v>13</v>
      </c>
      <c r="P82" s="75" t="s">
        <v>551</v>
      </c>
      <c r="Q82" s="75" t="s">
        <v>551</v>
      </c>
      <c r="R82" s="75">
        <v>13</v>
      </c>
      <c r="S82" s="54"/>
      <c r="T82" s="75" t="s">
        <v>551</v>
      </c>
      <c r="U82" s="75">
        <v>12</v>
      </c>
    </row>
    <row r="83" spans="1:21" x14ac:dyDescent="0.3">
      <c r="A83" s="80" t="s">
        <v>28</v>
      </c>
      <c r="B83" s="191">
        <f>SUM(D83:U83)</f>
        <v>11</v>
      </c>
      <c r="C83" s="25">
        <f>B83+32</f>
        <v>43</v>
      </c>
      <c r="D83" s="75">
        <v>1</v>
      </c>
      <c r="E83" s="75">
        <v>1</v>
      </c>
      <c r="F83" s="75"/>
      <c r="G83" s="75">
        <v>1</v>
      </c>
      <c r="H83" s="54"/>
      <c r="I83" s="75">
        <v>1</v>
      </c>
      <c r="J83" s="75">
        <v>1</v>
      </c>
      <c r="K83" s="75">
        <v>1</v>
      </c>
      <c r="L83" s="75">
        <v>1</v>
      </c>
      <c r="M83" s="75">
        <v>1</v>
      </c>
      <c r="N83" s="75"/>
      <c r="O83" s="75">
        <v>1</v>
      </c>
      <c r="P83" s="75"/>
      <c r="Q83" s="75"/>
      <c r="R83" s="75">
        <v>1</v>
      </c>
      <c r="S83" s="54"/>
      <c r="T83" s="75"/>
      <c r="U83" s="75">
        <v>1</v>
      </c>
    </row>
    <row r="84" spans="1:21" x14ac:dyDescent="0.3">
      <c r="A84" s="80" t="s">
        <v>29</v>
      </c>
      <c r="B84" s="191">
        <f>SUM(D84:U84)</f>
        <v>4</v>
      </c>
      <c r="C84" s="25">
        <f>B84+12</f>
        <v>16</v>
      </c>
      <c r="D84" s="75"/>
      <c r="E84" s="75"/>
      <c r="F84" s="75"/>
      <c r="G84" s="75"/>
      <c r="H84" s="54"/>
      <c r="I84" s="75"/>
      <c r="J84" s="75"/>
      <c r="K84" s="75"/>
      <c r="L84" s="75"/>
      <c r="M84" s="75"/>
      <c r="N84" s="75">
        <v>1</v>
      </c>
      <c r="O84" s="75"/>
      <c r="P84" s="75">
        <v>1</v>
      </c>
      <c r="Q84" s="75">
        <v>1</v>
      </c>
      <c r="R84" s="75"/>
      <c r="S84" s="54"/>
      <c r="T84" s="75">
        <v>1</v>
      </c>
      <c r="U84" s="75"/>
    </row>
    <row r="85" spans="1:21" x14ac:dyDescent="0.3">
      <c r="A85" s="80" t="s">
        <v>30</v>
      </c>
      <c r="B85" s="191">
        <f>B83+B84</f>
        <v>15</v>
      </c>
      <c r="C85" s="25">
        <f>C83+C84</f>
        <v>59</v>
      </c>
      <c r="D85" s="75"/>
      <c r="E85" s="75"/>
      <c r="F85" s="75"/>
      <c r="G85" s="75"/>
      <c r="H85" s="54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54"/>
      <c r="T85" s="75"/>
      <c r="U85" s="75"/>
    </row>
    <row r="86" spans="1:21" x14ac:dyDescent="0.3">
      <c r="A86" s="80" t="s">
        <v>31</v>
      </c>
      <c r="B86" s="191">
        <f>SUM(D86:U86)</f>
        <v>2</v>
      </c>
      <c r="C86" s="25">
        <f>B86+8</f>
        <v>10</v>
      </c>
      <c r="D86" s="75"/>
      <c r="E86" s="75">
        <v>1</v>
      </c>
      <c r="F86" s="75"/>
      <c r="G86" s="75"/>
      <c r="H86" s="54"/>
      <c r="I86" s="75"/>
      <c r="J86" s="75"/>
      <c r="K86" s="75"/>
      <c r="L86" s="75"/>
      <c r="M86" s="75"/>
      <c r="N86" s="75"/>
      <c r="O86" s="75">
        <v>1</v>
      </c>
      <c r="P86" s="75"/>
      <c r="Q86" s="75"/>
      <c r="R86" s="75"/>
      <c r="S86" s="54"/>
      <c r="T86" s="75"/>
      <c r="U86" s="75"/>
    </row>
    <row r="87" spans="1:21" ht="17" thickBot="1" x14ac:dyDescent="0.35">
      <c r="A87" s="82" t="s">
        <v>32</v>
      </c>
      <c r="B87" s="191">
        <f>SUM(D87:U87)</f>
        <v>10</v>
      </c>
      <c r="C87" s="26">
        <f>B87+44</f>
        <v>54</v>
      </c>
      <c r="D87" s="78"/>
      <c r="E87" s="78">
        <v>5</v>
      </c>
      <c r="F87" s="78"/>
      <c r="G87" s="78"/>
      <c r="H87" s="79"/>
      <c r="I87" s="78"/>
      <c r="J87" s="78"/>
      <c r="K87" s="78"/>
      <c r="L87" s="78"/>
      <c r="M87" s="78"/>
      <c r="N87" s="78"/>
      <c r="O87" s="78">
        <v>5</v>
      </c>
      <c r="P87" s="78"/>
      <c r="Q87" s="78"/>
      <c r="R87" s="78"/>
      <c r="S87" s="79"/>
      <c r="T87" s="78"/>
      <c r="U87" s="78"/>
    </row>
    <row r="88" spans="1:21" ht="21.1" x14ac:dyDescent="0.35">
      <c r="A88" s="48" t="s">
        <v>730</v>
      </c>
      <c r="B88" s="191"/>
      <c r="C88" s="27"/>
      <c r="D88" s="75"/>
      <c r="E88" s="75"/>
      <c r="F88" s="75"/>
      <c r="G88" s="75"/>
      <c r="H88" s="54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54"/>
      <c r="T88" s="75" t="s">
        <v>731</v>
      </c>
      <c r="U88" s="75" t="s">
        <v>550</v>
      </c>
    </row>
    <row r="89" spans="1:21" x14ac:dyDescent="0.3">
      <c r="A89" s="80" t="s">
        <v>28</v>
      </c>
      <c r="B89" s="191">
        <f>SUM(D89:U89)</f>
        <v>2</v>
      </c>
      <c r="C89" s="25">
        <f>B89</f>
        <v>2</v>
      </c>
      <c r="D89" s="75"/>
      <c r="E89" s="75"/>
      <c r="F89" s="75"/>
      <c r="G89" s="75"/>
      <c r="H89" s="54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54"/>
      <c r="T89" s="75">
        <v>1</v>
      </c>
      <c r="U89" s="75">
        <v>1</v>
      </c>
    </row>
    <row r="90" spans="1:21" x14ac:dyDescent="0.3">
      <c r="A90" s="80" t="s">
        <v>29</v>
      </c>
      <c r="B90" s="191">
        <f>SUM(D90:U90)</f>
        <v>0</v>
      </c>
      <c r="C90" s="25">
        <f>B90</f>
        <v>0</v>
      </c>
      <c r="D90" s="75"/>
      <c r="E90" s="75"/>
      <c r="F90" s="75"/>
      <c r="G90" s="75"/>
      <c r="H90" s="54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54"/>
      <c r="T90" s="75"/>
      <c r="U90" s="75"/>
    </row>
    <row r="91" spans="1:21" x14ac:dyDescent="0.3">
      <c r="A91" s="80" t="s">
        <v>30</v>
      </c>
      <c r="B91" s="191">
        <f>B89+B90</f>
        <v>2</v>
      </c>
      <c r="C91" s="25">
        <f>C89+C90</f>
        <v>2</v>
      </c>
      <c r="D91" s="75"/>
      <c r="E91" s="75"/>
      <c r="F91" s="75"/>
      <c r="G91" s="75"/>
      <c r="H91" s="54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54"/>
      <c r="T91" s="75"/>
      <c r="U91" s="75"/>
    </row>
    <row r="92" spans="1:21" x14ac:dyDescent="0.3">
      <c r="A92" s="80" t="s">
        <v>31</v>
      </c>
      <c r="B92" s="191">
        <f>SUM(D92:U92)</f>
        <v>0</v>
      </c>
      <c r="C92" s="25">
        <f>B92</f>
        <v>0</v>
      </c>
      <c r="D92" s="75"/>
      <c r="E92" s="75"/>
      <c r="F92" s="75"/>
      <c r="G92" s="75"/>
      <c r="H92" s="54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54"/>
      <c r="T92" s="75"/>
      <c r="U92" s="75"/>
    </row>
    <row r="93" spans="1:21" ht="17" thickBot="1" x14ac:dyDescent="0.35">
      <c r="A93" s="82" t="s">
        <v>32</v>
      </c>
      <c r="B93" s="191">
        <f>SUM(D93:U93)</f>
        <v>0</v>
      </c>
      <c r="C93" s="26">
        <f>B93</f>
        <v>0</v>
      </c>
      <c r="D93" s="78"/>
      <c r="E93" s="78"/>
      <c r="F93" s="78"/>
      <c r="G93" s="78"/>
      <c r="H93" s="79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9"/>
      <c r="T93" s="78"/>
      <c r="U93" s="78"/>
    </row>
    <row r="94" spans="1:21" ht="21.1" x14ac:dyDescent="0.35">
      <c r="A94" s="48" t="s">
        <v>300</v>
      </c>
      <c r="B94" s="191"/>
      <c r="C94" s="27"/>
      <c r="D94" s="75">
        <v>10</v>
      </c>
      <c r="E94" s="75" t="s">
        <v>594</v>
      </c>
      <c r="F94" s="75">
        <v>10</v>
      </c>
      <c r="G94" s="75" t="s">
        <v>594</v>
      </c>
      <c r="H94" s="54"/>
      <c r="I94" s="75" t="s">
        <v>594</v>
      </c>
      <c r="J94" s="75" t="s">
        <v>594</v>
      </c>
      <c r="K94" s="75">
        <v>10</v>
      </c>
      <c r="L94" s="75"/>
      <c r="M94" s="75">
        <v>10</v>
      </c>
      <c r="N94" s="75">
        <v>10</v>
      </c>
      <c r="O94" s="75"/>
      <c r="P94" s="75" t="s">
        <v>594</v>
      </c>
      <c r="Q94" s="75" t="s">
        <v>594</v>
      </c>
      <c r="R94" s="75" t="s">
        <v>551</v>
      </c>
      <c r="S94" s="54"/>
      <c r="T94" s="75" t="s">
        <v>551</v>
      </c>
      <c r="U94" s="75"/>
    </row>
    <row r="95" spans="1:21" x14ac:dyDescent="0.3">
      <c r="A95" s="80" t="s">
        <v>28</v>
      </c>
      <c r="B95" s="191">
        <f>SUM(D95:U95)+8</f>
        <v>19</v>
      </c>
      <c r="C95" s="25">
        <f>B95</f>
        <v>19</v>
      </c>
      <c r="D95" s="75">
        <v>1</v>
      </c>
      <c r="E95" s="75">
        <v>1</v>
      </c>
      <c r="F95" s="75">
        <v>1</v>
      </c>
      <c r="G95" s="75">
        <v>1</v>
      </c>
      <c r="H95" s="54"/>
      <c r="I95" s="75">
        <v>1</v>
      </c>
      <c r="J95" s="75">
        <v>1</v>
      </c>
      <c r="K95" s="75">
        <v>1</v>
      </c>
      <c r="L95" s="75"/>
      <c r="M95" s="75">
        <v>1</v>
      </c>
      <c r="N95" s="75">
        <v>1</v>
      </c>
      <c r="O95" s="75"/>
      <c r="P95" s="75">
        <v>1</v>
      </c>
      <c r="Q95" s="75">
        <v>1</v>
      </c>
      <c r="R95" s="75"/>
      <c r="S95" s="54"/>
      <c r="T95" s="75"/>
      <c r="U95" s="75"/>
    </row>
    <row r="96" spans="1:21" x14ac:dyDescent="0.3">
      <c r="A96" s="80" t="s">
        <v>29</v>
      </c>
      <c r="B96" s="191">
        <f>SUM(D96:U96)+4</f>
        <v>6</v>
      </c>
      <c r="C96" s="25">
        <f>B96</f>
        <v>6</v>
      </c>
      <c r="D96" s="75"/>
      <c r="E96" s="75"/>
      <c r="F96" s="75"/>
      <c r="G96" s="75"/>
      <c r="H96" s="54"/>
      <c r="I96" s="75"/>
      <c r="J96" s="75"/>
      <c r="K96" s="75"/>
      <c r="L96" s="75"/>
      <c r="M96" s="75"/>
      <c r="N96" s="75"/>
      <c r="O96" s="75"/>
      <c r="P96" s="75"/>
      <c r="Q96" s="75"/>
      <c r="R96" s="75">
        <v>1</v>
      </c>
      <c r="S96" s="54"/>
      <c r="T96" s="75">
        <v>1</v>
      </c>
      <c r="U96" s="75"/>
    </row>
    <row r="97" spans="1:21" x14ac:dyDescent="0.3">
      <c r="A97" s="80" t="s">
        <v>30</v>
      </c>
      <c r="B97" s="191">
        <f>B95+B96</f>
        <v>25</v>
      </c>
      <c r="C97" s="25">
        <f>C95+C96</f>
        <v>25</v>
      </c>
      <c r="D97" s="75"/>
      <c r="E97" s="75"/>
      <c r="F97" s="75"/>
      <c r="G97" s="75"/>
      <c r="H97" s="54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54"/>
      <c r="T97" s="75"/>
      <c r="U97" s="75"/>
    </row>
    <row r="98" spans="1:21" x14ac:dyDescent="0.3">
      <c r="A98" s="80" t="s">
        <v>31</v>
      </c>
      <c r="B98" s="191">
        <f>SUM(D98:U98)+2</f>
        <v>3</v>
      </c>
      <c r="C98" s="25">
        <f>B98</f>
        <v>3</v>
      </c>
      <c r="D98" s="75"/>
      <c r="E98" s="75"/>
      <c r="F98" s="75"/>
      <c r="G98" s="75"/>
      <c r="H98" s="54"/>
      <c r="I98" s="75"/>
      <c r="J98" s="75"/>
      <c r="K98" s="75"/>
      <c r="L98" s="75"/>
      <c r="M98" s="75">
        <v>1</v>
      </c>
      <c r="N98" s="75"/>
      <c r="O98" s="75"/>
      <c r="P98" s="75"/>
      <c r="Q98" s="75"/>
      <c r="R98" s="75"/>
      <c r="S98" s="54"/>
      <c r="T98" s="75"/>
      <c r="U98" s="75"/>
    </row>
    <row r="99" spans="1:21" x14ac:dyDescent="0.3">
      <c r="A99" s="72" t="s">
        <v>295</v>
      </c>
      <c r="B99" s="191"/>
      <c r="C99" s="25"/>
      <c r="D99" s="75">
        <v>4</v>
      </c>
      <c r="E99" s="75"/>
      <c r="F99" s="75">
        <v>3</v>
      </c>
      <c r="G99" s="75">
        <v>1</v>
      </c>
      <c r="H99" s="54"/>
      <c r="I99" s="75">
        <v>3</v>
      </c>
      <c r="J99" s="75">
        <v>1</v>
      </c>
      <c r="K99" s="75">
        <v>4</v>
      </c>
      <c r="L99" s="75"/>
      <c r="M99" s="75">
        <v>3</v>
      </c>
      <c r="N99" s="75">
        <v>4</v>
      </c>
      <c r="O99" s="75"/>
      <c r="P99" s="75">
        <v>4</v>
      </c>
      <c r="Q99" s="75">
        <v>0</v>
      </c>
      <c r="R99" s="75">
        <v>0</v>
      </c>
      <c r="S99" s="54"/>
      <c r="T99" s="75">
        <v>2</v>
      </c>
      <c r="U99" s="75"/>
    </row>
    <row r="100" spans="1:21" x14ac:dyDescent="0.3">
      <c r="A100" s="72" t="s">
        <v>85</v>
      </c>
      <c r="B100" s="191"/>
      <c r="C100" s="25"/>
      <c r="D100" s="75">
        <v>5</v>
      </c>
      <c r="E100" s="75"/>
      <c r="F100" s="75">
        <v>4</v>
      </c>
      <c r="G100" s="75">
        <v>1</v>
      </c>
      <c r="H100" s="54"/>
      <c r="I100" s="75">
        <v>4</v>
      </c>
      <c r="J100" s="75">
        <v>1</v>
      </c>
      <c r="K100" s="75">
        <v>4</v>
      </c>
      <c r="L100" s="75"/>
      <c r="M100" s="75">
        <v>4</v>
      </c>
      <c r="N100" s="75">
        <v>6</v>
      </c>
      <c r="O100" s="75"/>
      <c r="P100" s="75">
        <v>5</v>
      </c>
      <c r="Q100" s="75">
        <v>2</v>
      </c>
      <c r="R100" s="75">
        <v>1</v>
      </c>
      <c r="S100" s="54"/>
      <c r="T100" s="75">
        <v>2</v>
      </c>
      <c r="U100" s="75"/>
    </row>
    <row r="101" spans="1:21" ht="17" thickBot="1" x14ac:dyDescent="0.35">
      <c r="A101" s="82" t="s">
        <v>32</v>
      </c>
      <c r="B101" s="191">
        <f>SUM(D101:U101)+81</f>
        <v>150</v>
      </c>
      <c r="C101" s="26">
        <f>B101</f>
        <v>150</v>
      </c>
      <c r="D101" s="78">
        <v>8</v>
      </c>
      <c r="E101" s="78"/>
      <c r="F101" s="78">
        <v>6</v>
      </c>
      <c r="G101" s="78">
        <v>3</v>
      </c>
      <c r="H101" s="79"/>
      <c r="I101" s="78">
        <v>6</v>
      </c>
      <c r="J101" s="78">
        <v>2</v>
      </c>
      <c r="K101" s="78">
        <v>10</v>
      </c>
      <c r="L101" s="78"/>
      <c r="M101" s="78">
        <v>13</v>
      </c>
      <c r="N101" s="78">
        <v>8</v>
      </c>
      <c r="O101" s="78"/>
      <c r="P101" s="78">
        <v>8</v>
      </c>
      <c r="Q101" s="78">
        <v>0</v>
      </c>
      <c r="R101" s="78">
        <v>0</v>
      </c>
      <c r="S101" s="79"/>
      <c r="T101" s="78">
        <v>5</v>
      </c>
      <c r="U101" s="78"/>
    </row>
    <row r="102" spans="1:21" ht="21.1" x14ac:dyDescent="0.35">
      <c r="A102" s="48" t="s">
        <v>301</v>
      </c>
      <c r="B102" s="191"/>
      <c r="C102" s="27"/>
      <c r="D102" s="75"/>
      <c r="E102" s="75"/>
      <c r="F102" s="75" t="s">
        <v>551</v>
      </c>
      <c r="G102" s="75"/>
      <c r="H102" s="54"/>
      <c r="I102" s="75"/>
      <c r="J102" s="75"/>
      <c r="K102" s="75"/>
      <c r="L102" s="75"/>
      <c r="M102" s="75"/>
      <c r="N102" s="75"/>
      <c r="O102" s="75">
        <v>10</v>
      </c>
      <c r="P102" s="75"/>
      <c r="Q102" s="75"/>
      <c r="R102" s="75"/>
      <c r="S102" s="54"/>
      <c r="T102" s="75"/>
      <c r="U102" s="75"/>
    </row>
    <row r="103" spans="1:21" x14ac:dyDescent="0.3">
      <c r="A103" s="80" t="s">
        <v>28</v>
      </c>
      <c r="B103" s="191">
        <f>SUM(D103:U103)</f>
        <v>1</v>
      </c>
      <c r="C103" s="25">
        <f>B103</f>
        <v>1</v>
      </c>
      <c r="D103" s="75"/>
      <c r="E103" s="75"/>
      <c r="F103" s="75"/>
      <c r="G103" s="75"/>
      <c r="H103" s="54"/>
      <c r="I103" s="75"/>
      <c r="J103" s="75"/>
      <c r="K103" s="75"/>
      <c r="L103" s="75"/>
      <c r="M103" s="75"/>
      <c r="N103" s="75"/>
      <c r="O103" s="75">
        <v>1</v>
      </c>
      <c r="P103" s="75"/>
      <c r="Q103" s="75"/>
      <c r="R103" s="75"/>
      <c r="S103" s="54"/>
      <c r="T103" s="75"/>
      <c r="U103" s="75"/>
    </row>
    <row r="104" spans="1:21" x14ac:dyDescent="0.3">
      <c r="A104" s="80" t="s">
        <v>29</v>
      </c>
      <c r="B104" s="191">
        <f>SUM(D104:U104)+3</f>
        <v>4</v>
      </c>
      <c r="C104" s="25">
        <f>B104</f>
        <v>4</v>
      </c>
      <c r="D104" s="75"/>
      <c r="E104" s="75"/>
      <c r="F104" s="75">
        <v>1</v>
      </c>
      <c r="G104" s="75"/>
      <c r="H104" s="54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54"/>
      <c r="T104" s="75"/>
      <c r="U104" s="75"/>
    </row>
    <row r="105" spans="1:21" x14ac:dyDescent="0.3">
      <c r="A105" s="80" t="s">
        <v>30</v>
      </c>
      <c r="B105" s="191">
        <f>B103+B104</f>
        <v>5</v>
      </c>
      <c r="C105" s="25">
        <f>C103+C104</f>
        <v>5</v>
      </c>
      <c r="D105" s="75"/>
      <c r="E105" s="75"/>
      <c r="F105" s="75"/>
      <c r="G105" s="75"/>
      <c r="H105" s="54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54"/>
      <c r="T105" s="75"/>
      <c r="U105" s="75"/>
    </row>
    <row r="106" spans="1:21" x14ac:dyDescent="0.3">
      <c r="A106" s="80" t="s">
        <v>31</v>
      </c>
      <c r="B106" s="191">
        <f>SUM(D106:U106)</f>
        <v>0</v>
      </c>
      <c r="C106" s="25">
        <f>B106</f>
        <v>0</v>
      </c>
      <c r="D106" s="75"/>
      <c r="E106" s="75"/>
      <c r="F106" s="75"/>
      <c r="G106" s="75"/>
      <c r="H106" s="54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54"/>
      <c r="T106" s="75"/>
      <c r="U106" s="75"/>
    </row>
    <row r="107" spans="1:21" x14ac:dyDescent="0.3">
      <c r="A107" s="72" t="s">
        <v>295</v>
      </c>
      <c r="B107" s="191"/>
      <c r="C107" s="25"/>
      <c r="D107" s="75"/>
      <c r="E107" s="75"/>
      <c r="F107" s="75"/>
      <c r="G107" s="75"/>
      <c r="H107" s="54"/>
      <c r="I107" s="75"/>
      <c r="J107" s="75"/>
      <c r="K107" s="75"/>
      <c r="L107" s="75"/>
      <c r="M107" s="75"/>
      <c r="N107" s="75"/>
      <c r="O107" s="75">
        <v>3</v>
      </c>
      <c r="P107" s="75"/>
      <c r="Q107" s="75"/>
      <c r="R107" s="75"/>
      <c r="S107" s="54"/>
      <c r="T107" s="75"/>
      <c r="U107" s="75"/>
    </row>
    <row r="108" spans="1:21" x14ac:dyDescent="0.3">
      <c r="A108" s="72" t="s">
        <v>85</v>
      </c>
      <c r="B108" s="191"/>
      <c r="C108" s="25"/>
      <c r="D108" s="75"/>
      <c r="E108" s="75"/>
      <c r="F108" s="75"/>
      <c r="G108" s="75"/>
      <c r="H108" s="54"/>
      <c r="I108" s="75"/>
      <c r="J108" s="75"/>
      <c r="K108" s="75"/>
      <c r="L108" s="75"/>
      <c r="M108" s="75"/>
      <c r="N108" s="75"/>
      <c r="O108" s="75">
        <v>5</v>
      </c>
      <c r="P108" s="75"/>
      <c r="Q108" s="75"/>
      <c r="R108" s="75"/>
      <c r="S108" s="54"/>
      <c r="T108" s="75"/>
      <c r="U108" s="75"/>
    </row>
    <row r="109" spans="1:21" ht="17" thickBot="1" x14ac:dyDescent="0.35">
      <c r="A109" s="82" t="s">
        <v>32</v>
      </c>
      <c r="B109" s="191">
        <f>SUM(D109:U109)+14</f>
        <v>20</v>
      </c>
      <c r="C109" s="26">
        <f>B109</f>
        <v>20</v>
      </c>
      <c r="D109" s="78"/>
      <c r="E109" s="78"/>
      <c r="F109" s="78"/>
      <c r="G109" s="78"/>
      <c r="H109" s="79"/>
      <c r="I109" s="78"/>
      <c r="J109" s="78"/>
      <c r="K109" s="78"/>
      <c r="L109" s="78"/>
      <c r="M109" s="78"/>
      <c r="N109" s="78"/>
      <c r="O109" s="78">
        <v>6</v>
      </c>
      <c r="P109" s="78"/>
      <c r="Q109" s="78"/>
      <c r="R109" s="78"/>
      <c r="S109" s="79"/>
      <c r="T109" s="78"/>
      <c r="U109" s="78"/>
    </row>
    <row r="110" spans="1:21" ht="21.1" x14ac:dyDescent="0.35">
      <c r="A110" s="48" t="s">
        <v>495</v>
      </c>
      <c r="B110" s="191"/>
      <c r="C110" s="27"/>
      <c r="D110" s="75"/>
      <c r="E110" s="75"/>
      <c r="F110" s="75"/>
      <c r="G110" s="75" t="s">
        <v>621</v>
      </c>
      <c r="H110" s="54"/>
      <c r="I110" s="75" t="s">
        <v>556</v>
      </c>
      <c r="J110" s="75" t="s">
        <v>551</v>
      </c>
      <c r="K110" s="75"/>
      <c r="L110" s="75"/>
      <c r="M110" s="75"/>
      <c r="N110" s="75"/>
      <c r="O110" s="75"/>
      <c r="P110" s="75"/>
      <c r="Q110" s="75"/>
      <c r="R110" s="75"/>
      <c r="S110" s="54"/>
      <c r="T110" s="75"/>
      <c r="U110" s="75"/>
    </row>
    <row r="111" spans="1:21" x14ac:dyDescent="0.3">
      <c r="A111" s="80" t="s">
        <v>28</v>
      </c>
      <c r="B111" s="191">
        <f>SUM(D111:U111)</f>
        <v>0</v>
      </c>
      <c r="C111" s="25">
        <f>B111</f>
        <v>0</v>
      </c>
      <c r="D111" s="75"/>
      <c r="E111" s="75"/>
      <c r="F111" s="75"/>
      <c r="G111" s="75"/>
      <c r="H111" s="54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54"/>
      <c r="T111" s="75"/>
      <c r="U111" s="75"/>
    </row>
    <row r="112" spans="1:21" x14ac:dyDescent="0.3">
      <c r="A112" s="80" t="s">
        <v>29</v>
      </c>
      <c r="B112" s="191">
        <f>SUM(D112:U112)</f>
        <v>2</v>
      </c>
      <c r="C112" s="25">
        <f>B112</f>
        <v>2</v>
      </c>
      <c r="D112" s="75"/>
      <c r="E112" s="75"/>
      <c r="F112" s="75"/>
      <c r="G112" s="75"/>
      <c r="H112" s="54"/>
      <c r="I112" s="75">
        <v>1</v>
      </c>
      <c r="J112" s="75">
        <v>1</v>
      </c>
      <c r="K112" s="75"/>
      <c r="L112" s="75"/>
      <c r="M112" s="75"/>
      <c r="N112" s="75"/>
      <c r="O112" s="75"/>
      <c r="P112" s="75"/>
      <c r="Q112" s="75"/>
      <c r="R112" s="75"/>
      <c r="S112" s="54"/>
      <c r="T112" s="75"/>
      <c r="U112" s="75"/>
    </row>
    <row r="113" spans="1:21" x14ac:dyDescent="0.3">
      <c r="A113" s="80" t="s">
        <v>30</v>
      </c>
      <c r="B113" s="191">
        <f>B111+B112</f>
        <v>2</v>
      </c>
      <c r="C113" s="25">
        <f>C111+C112</f>
        <v>2</v>
      </c>
      <c r="D113" s="75"/>
      <c r="E113" s="75"/>
      <c r="F113" s="75"/>
      <c r="G113" s="75"/>
      <c r="H113" s="54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54"/>
      <c r="T113" s="75"/>
      <c r="U113" s="75"/>
    </row>
    <row r="114" spans="1:21" x14ac:dyDescent="0.3">
      <c r="A114" s="80" t="s">
        <v>31</v>
      </c>
      <c r="B114" s="191">
        <f>SUM(D114:U114)</f>
        <v>0</v>
      </c>
      <c r="C114" s="25">
        <f>B114</f>
        <v>0</v>
      </c>
      <c r="D114" s="75"/>
      <c r="E114" s="75"/>
      <c r="F114" s="75"/>
      <c r="G114" s="75"/>
      <c r="H114" s="54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54"/>
      <c r="T114" s="75"/>
      <c r="U114" s="75"/>
    </row>
    <row r="115" spans="1:21" x14ac:dyDescent="0.3">
      <c r="A115" s="72" t="s">
        <v>295</v>
      </c>
      <c r="B115" s="191"/>
      <c r="C115" s="25"/>
      <c r="D115" s="75"/>
      <c r="E115" s="75"/>
      <c r="F115" s="75"/>
      <c r="G115" s="75"/>
      <c r="H115" s="54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54"/>
      <c r="T115" s="75"/>
      <c r="U115" s="75"/>
    </row>
    <row r="116" spans="1:21" x14ac:dyDescent="0.3">
      <c r="A116" s="72" t="s">
        <v>85</v>
      </c>
      <c r="B116" s="191"/>
      <c r="C116" s="25"/>
      <c r="D116" s="75"/>
      <c r="E116" s="75"/>
      <c r="F116" s="75"/>
      <c r="G116" s="75"/>
      <c r="H116" s="54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54"/>
      <c r="T116" s="75"/>
      <c r="U116" s="75"/>
    </row>
    <row r="117" spans="1:21" ht="17" thickBot="1" x14ac:dyDescent="0.35">
      <c r="A117" s="82" t="s">
        <v>32</v>
      </c>
      <c r="B117" s="191">
        <f>SUM(D117:U117)</f>
        <v>0</v>
      </c>
      <c r="C117" s="26">
        <f>B117</f>
        <v>0</v>
      </c>
      <c r="D117" s="78"/>
      <c r="E117" s="78"/>
      <c r="F117" s="78"/>
      <c r="G117" s="78"/>
      <c r="H117" s="79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9"/>
      <c r="T117" s="78"/>
      <c r="U117" s="78"/>
    </row>
    <row r="118" spans="1:21" ht="21.1" x14ac:dyDescent="0.35">
      <c r="A118" s="66" t="s">
        <v>496</v>
      </c>
      <c r="B118" s="191"/>
      <c r="C118" s="27"/>
      <c r="D118" s="75" t="s">
        <v>548</v>
      </c>
      <c r="E118" s="75">
        <v>9</v>
      </c>
      <c r="F118" s="75" t="s">
        <v>548</v>
      </c>
      <c r="G118" s="75">
        <v>9</v>
      </c>
      <c r="H118" s="54"/>
      <c r="I118" s="75"/>
      <c r="J118" s="75" t="s">
        <v>548</v>
      </c>
      <c r="K118" s="75" t="s">
        <v>548</v>
      </c>
      <c r="L118" s="75" t="s">
        <v>548</v>
      </c>
      <c r="M118" s="75" t="s">
        <v>548</v>
      </c>
      <c r="N118" s="75" t="s">
        <v>551</v>
      </c>
      <c r="O118" s="75" t="s">
        <v>548</v>
      </c>
      <c r="P118" s="75" t="s">
        <v>551</v>
      </c>
      <c r="Q118" s="75" t="s">
        <v>548</v>
      </c>
      <c r="R118" s="75"/>
      <c r="S118" s="54"/>
      <c r="T118" s="75"/>
      <c r="U118" s="75"/>
    </row>
    <row r="119" spans="1:21" x14ac:dyDescent="0.3">
      <c r="A119" s="72" t="s">
        <v>28</v>
      </c>
      <c r="B119" s="191">
        <f>SUM(D119:U119)+14</f>
        <v>24</v>
      </c>
      <c r="C119" s="25">
        <f>B119</f>
        <v>24</v>
      </c>
      <c r="D119" s="75">
        <v>1</v>
      </c>
      <c r="E119" s="75">
        <v>1</v>
      </c>
      <c r="F119" s="75">
        <v>1</v>
      </c>
      <c r="G119" s="75">
        <v>1</v>
      </c>
      <c r="H119" s="54"/>
      <c r="I119" s="75"/>
      <c r="J119" s="75">
        <v>1</v>
      </c>
      <c r="K119" s="75">
        <v>1</v>
      </c>
      <c r="L119" s="75">
        <v>1</v>
      </c>
      <c r="M119" s="75">
        <v>1</v>
      </c>
      <c r="N119" s="75"/>
      <c r="O119" s="75">
        <v>1</v>
      </c>
      <c r="P119" s="75"/>
      <c r="Q119" s="75">
        <v>1</v>
      </c>
      <c r="R119" s="75"/>
      <c r="S119" s="54"/>
      <c r="T119" s="75"/>
      <c r="U119" s="75"/>
    </row>
    <row r="120" spans="1:21" x14ac:dyDescent="0.3">
      <c r="A120" s="72" t="s">
        <v>29</v>
      </c>
      <c r="B120" s="191">
        <f>SUM(D120:U120)</f>
        <v>2</v>
      </c>
      <c r="C120" s="25">
        <f>B120</f>
        <v>2</v>
      </c>
      <c r="D120" s="75"/>
      <c r="E120" s="75"/>
      <c r="F120" s="75"/>
      <c r="G120" s="75"/>
      <c r="H120" s="54"/>
      <c r="I120" s="75"/>
      <c r="J120" s="75"/>
      <c r="K120" s="75"/>
      <c r="L120" s="75"/>
      <c r="M120" s="75"/>
      <c r="N120" s="75">
        <v>1</v>
      </c>
      <c r="O120" s="75"/>
      <c r="P120" s="75">
        <v>1</v>
      </c>
      <c r="Q120" s="75"/>
      <c r="R120" s="75"/>
      <c r="S120" s="54"/>
      <c r="T120" s="75"/>
      <c r="U120" s="75"/>
    </row>
    <row r="121" spans="1:21" x14ac:dyDescent="0.3">
      <c r="A121" s="72" t="s">
        <v>30</v>
      </c>
      <c r="B121" s="191">
        <f>B119+B120</f>
        <v>26</v>
      </c>
      <c r="C121" s="25">
        <f>C119+C120</f>
        <v>26</v>
      </c>
      <c r="D121" s="75"/>
      <c r="E121" s="75"/>
      <c r="F121" s="75"/>
      <c r="G121" s="75"/>
      <c r="H121" s="54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54"/>
      <c r="T121" s="75"/>
      <c r="U121" s="75"/>
    </row>
    <row r="122" spans="1:21" x14ac:dyDescent="0.3">
      <c r="A122" s="72" t="s">
        <v>31</v>
      </c>
      <c r="B122" s="191">
        <f>SUM(D122:U122)+7</f>
        <v>9</v>
      </c>
      <c r="C122" s="25">
        <f>B122</f>
        <v>9</v>
      </c>
      <c r="D122" s="75"/>
      <c r="E122" s="75">
        <v>1</v>
      </c>
      <c r="F122" s="75"/>
      <c r="G122" s="75"/>
      <c r="H122" s="54"/>
      <c r="I122" s="75"/>
      <c r="J122" s="75"/>
      <c r="K122" s="75"/>
      <c r="L122" s="75">
        <v>1</v>
      </c>
      <c r="M122" s="75"/>
      <c r="N122" s="75"/>
      <c r="O122" s="75"/>
      <c r="P122" s="75"/>
      <c r="Q122" s="75"/>
      <c r="R122" s="75"/>
      <c r="S122" s="54"/>
      <c r="T122" s="75"/>
      <c r="U122" s="75"/>
    </row>
    <row r="123" spans="1:21" ht="17" thickBot="1" x14ac:dyDescent="0.35">
      <c r="A123" s="76" t="s">
        <v>32</v>
      </c>
      <c r="B123" s="191">
        <f>SUM(D123:U123)+37</f>
        <v>47</v>
      </c>
      <c r="C123" s="26">
        <f>B123</f>
        <v>47</v>
      </c>
      <c r="D123" s="78"/>
      <c r="E123" s="78">
        <v>5</v>
      </c>
      <c r="F123" s="78"/>
      <c r="G123" s="78"/>
      <c r="H123" s="79"/>
      <c r="I123" s="78"/>
      <c r="J123" s="78"/>
      <c r="K123" s="78"/>
      <c r="L123" s="78">
        <v>5</v>
      </c>
      <c r="M123" s="78"/>
      <c r="N123" s="78"/>
      <c r="O123" s="78"/>
      <c r="P123" s="78"/>
      <c r="Q123" s="78"/>
      <c r="R123" s="78"/>
      <c r="S123" s="79"/>
      <c r="T123" s="78"/>
      <c r="U123" s="78"/>
    </row>
    <row r="124" spans="1:21" ht="21.1" x14ac:dyDescent="0.35">
      <c r="A124" s="48" t="s">
        <v>497</v>
      </c>
      <c r="B124" s="191"/>
      <c r="C124" s="27"/>
      <c r="D124" s="75"/>
      <c r="E124" s="75"/>
      <c r="F124" s="75"/>
      <c r="G124" s="75"/>
      <c r="H124" s="54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54"/>
      <c r="T124" s="75"/>
      <c r="U124" s="75"/>
    </row>
    <row r="125" spans="1:21" x14ac:dyDescent="0.3">
      <c r="A125" s="80" t="s">
        <v>28</v>
      </c>
      <c r="B125" s="191">
        <f>SUM(D125:U125)</f>
        <v>0</v>
      </c>
      <c r="C125" s="25">
        <f>B125+22</f>
        <v>22</v>
      </c>
      <c r="D125" s="75"/>
      <c r="E125" s="75"/>
      <c r="F125" s="75"/>
      <c r="G125" s="75"/>
      <c r="H125" s="54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54"/>
      <c r="T125" s="75"/>
      <c r="U125" s="75"/>
    </row>
    <row r="126" spans="1:21" x14ac:dyDescent="0.3">
      <c r="A126" s="80" t="s">
        <v>29</v>
      </c>
      <c r="B126" s="191">
        <f>SUM(D126:U126)</f>
        <v>0</v>
      </c>
      <c r="C126" s="25">
        <f>B126+2</f>
        <v>2</v>
      </c>
      <c r="D126" s="75"/>
      <c r="E126" s="75"/>
      <c r="F126" s="75"/>
      <c r="G126" s="75"/>
      <c r="H126" s="54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54"/>
      <c r="T126" s="75"/>
      <c r="U126" s="75"/>
    </row>
    <row r="127" spans="1:21" x14ac:dyDescent="0.3">
      <c r="A127" s="80" t="s">
        <v>30</v>
      </c>
      <c r="B127" s="191">
        <f>B125+B126</f>
        <v>0</v>
      </c>
      <c r="C127" s="25">
        <f>C125+C126</f>
        <v>24</v>
      </c>
      <c r="D127" s="75"/>
      <c r="E127" s="75"/>
      <c r="F127" s="75"/>
      <c r="G127" s="75"/>
      <c r="H127" s="54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54"/>
      <c r="T127" s="75"/>
      <c r="U127" s="75"/>
    </row>
    <row r="128" spans="1:21" x14ac:dyDescent="0.3">
      <c r="A128" s="80" t="s">
        <v>31</v>
      </c>
      <c r="B128" s="191">
        <f>SUM(D128:U128)</f>
        <v>0</v>
      </c>
      <c r="C128" s="25">
        <f>B128+4</f>
        <v>4</v>
      </c>
      <c r="D128" s="75"/>
      <c r="E128" s="75"/>
      <c r="F128" s="75"/>
      <c r="G128" s="75"/>
      <c r="H128" s="54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54"/>
      <c r="T128" s="75"/>
      <c r="U128" s="75"/>
    </row>
    <row r="129" spans="1:21" ht="17" thickBot="1" x14ac:dyDescent="0.35">
      <c r="A129" s="82" t="s">
        <v>32</v>
      </c>
      <c r="B129" s="191">
        <f>SUM(D129:U129)</f>
        <v>0</v>
      </c>
      <c r="C129" s="26">
        <f>B129+20</f>
        <v>20</v>
      </c>
      <c r="D129" s="78"/>
      <c r="E129" s="78"/>
      <c r="F129" s="78"/>
      <c r="G129" s="78"/>
      <c r="H129" s="79"/>
      <c r="I129" s="78"/>
      <c r="J129" s="78"/>
      <c r="K129" s="78"/>
      <c r="L129" s="78"/>
      <c r="M129" s="78"/>
      <c r="N129" s="42"/>
      <c r="O129" s="78"/>
      <c r="P129" s="78"/>
      <c r="Q129" s="78"/>
      <c r="R129" s="78"/>
      <c r="S129" s="79"/>
      <c r="T129" s="78"/>
      <c r="U129" s="78"/>
    </row>
    <row r="130" spans="1:21" ht="21.1" x14ac:dyDescent="0.35">
      <c r="A130" s="48" t="s">
        <v>302</v>
      </c>
      <c r="B130" s="191"/>
      <c r="C130" s="27"/>
      <c r="D130" s="75" t="s">
        <v>551</v>
      </c>
      <c r="E130" s="75" t="s">
        <v>551</v>
      </c>
      <c r="F130" s="75" t="s">
        <v>551</v>
      </c>
      <c r="G130" s="75"/>
      <c r="H130" s="54"/>
      <c r="I130" s="75" t="s">
        <v>548</v>
      </c>
      <c r="J130" s="75"/>
      <c r="K130" s="75" t="s">
        <v>551</v>
      </c>
      <c r="L130" s="75" t="s">
        <v>551</v>
      </c>
      <c r="M130" s="75" t="s">
        <v>551</v>
      </c>
      <c r="N130" s="75" t="s">
        <v>548</v>
      </c>
      <c r="O130" s="75" t="s">
        <v>551</v>
      </c>
      <c r="P130" s="75" t="s">
        <v>548</v>
      </c>
      <c r="Q130" s="75" t="s">
        <v>595</v>
      </c>
      <c r="R130" s="75" t="s">
        <v>548</v>
      </c>
      <c r="S130" s="54"/>
      <c r="T130" s="75">
        <v>9</v>
      </c>
      <c r="U130" s="75" t="s">
        <v>548</v>
      </c>
    </row>
    <row r="131" spans="1:21" x14ac:dyDescent="0.3">
      <c r="A131" s="80" t="s">
        <v>28</v>
      </c>
      <c r="B131" s="191">
        <f>SUM(D131:U131)+14</f>
        <v>20</v>
      </c>
      <c r="C131" s="25">
        <f>B131</f>
        <v>20</v>
      </c>
      <c r="D131" s="75"/>
      <c r="E131" s="75"/>
      <c r="F131" s="75"/>
      <c r="G131" s="75"/>
      <c r="H131" s="54"/>
      <c r="I131" s="75">
        <v>1</v>
      </c>
      <c r="J131" s="75"/>
      <c r="K131" s="75"/>
      <c r="L131" s="75"/>
      <c r="M131" s="75"/>
      <c r="N131" s="75">
        <v>1</v>
      </c>
      <c r="O131" s="75"/>
      <c r="P131" s="75">
        <v>1</v>
      </c>
      <c r="Q131" s="75"/>
      <c r="R131" s="75">
        <v>1</v>
      </c>
      <c r="S131" s="54"/>
      <c r="T131" s="75">
        <v>1</v>
      </c>
      <c r="U131" s="75">
        <v>1</v>
      </c>
    </row>
    <row r="132" spans="1:21" x14ac:dyDescent="0.3">
      <c r="A132" s="80" t="s">
        <v>29</v>
      </c>
      <c r="B132" s="191">
        <f>SUM(D132:U132)+1</f>
        <v>9</v>
      </c>
      <c r="C132" s="25">
        <f>B132</f>
        <v>9</v>
      </c>
      <c r="D132" s="75">
        <v>1</v>
      </c>
      <c r="E132" s="75">
        <v>1</v>
      </c>
      <c r="F132" s="75">
        <v>1</v>
      </c>
      <c r="G132" s="75"/>
      <c r="H132" s="54"/>
      <c r="I132" s="75"/>
      <c r="J132" s="75"/>
      <c r="K132" s="75">
        <v>1</v>
      </c>
      <c r="L132" s="75">
        <v>1</v>
      </c>
      <c r="M132" s="75">
        <v>1</v>
      </c>
      <c r="N132" s="75"/>
      <c r="O132" s="75">
        <v>1</v>
      </c>
      <c r="P132" s="75"/>
      <c r="Q132" s="75">
        <v>1</v>
      </c>
      <c r="R132" s="75"/>
      <c r="S132" s="54"/>
      <c r="T132" s="75"/>
      <c r="U132" s="75"/>
    </row>
    <row r="133" spans="1:21" x14ac:dyDescent="0.3">
      <c r="A133" s="80" t="s">
        <v>30</v>
      </c>
      <c r="B133" s="191">
        <f>B131+B132</f>
        <v>29</v>
      </c>
      <c r="C133" s="25">
        <f>C131+C132</f>
        <v>29</v>
      </c>
      <c r="D133" s="75"/>
      <c r="E133" s="75"/>
      <c r="F133" s="75"/>
      <c r="G133" s="75"/>
      <c r="H133" s="54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54"/>
      <c r="T133" s="75"/>
      <c r="U133" s="75"/>
    </row>
    <row r="134" spans="1:21" x14ac:dyDescent="0.3">
      <c r="A134" s="80" t="s">
        <v>31</v>
      </c>
      <c r="B134" s="191">
        <f>SUM(D134:U134)+5</f>
        <v>7</v>
      </c>
      <c r="C134" s="25">
        <f>B134</f>
        <v>7</v>
      </c>
      <c r="D134" s="75">
        <v>1</v>
      </c>
      <c r="E134" s="75"/>
      <c r="F134" s="75"/>
      <c r="G134" s="75"/>
      <c r="H134" s="54"/>
      <c r="I134" s="75"/>
      <c r="J134" s="75"/>
      <c r="K134" s="75"/>
      <c r="L134" s="75"/>
      <c r="M134" s="75"/>
      <c r="N134" s="75"/>
      <c r="O134" s="75"/>
      <c r="P134" s="75">
        <v>1</v>
      </c>
      <c r="Q134" s="75"/>
      <c r="R134" s="75"/>
      <c r="S134" s="54"/>
      <c r="T134" s="75"/>
      <c r="U134" s="75"/>
    </row>
    <row r="135" spans="1:21" ht="17" thickBot="1" x14ac:dyDescent="0.35">
      <c r="A135" s="82" t="s">
        <v>32</v>
      </c>
      <c r="B135" s="191">
        <f>SUM(D135:U135)+27</f>
        <v>37</v>
      </c>
      <c r="C135" s="26">
        <f>B135</f>
        <v>37</v>
      </c>
      <c r="D135" s="78">
        <v>5</v>
      </c>
      <c r="E135" s="78"/>
      <c r="F135" s="78"/>
      <c r="G135" s="78"/>
      <c r="H135" s="79"/>
      <c r="I135" s="78"/>
      <c r="J135" s="78"/>
      <c r="K135" s="78"/>
      <c r="L135" s="78"/>
      <c r="M135" s="78"/>
      <c r="N135" s="42"/>
      <c r="O135" s="78"/>
      <c r="P135" s="78">
        <v>5</v>
      </c>
      <c r="Q135" s="78"/>
      <c r="R135" s="78"/>
      <c r="S135" s="79"/>
      <c r="T135" s="78"/>
      <c r="U135" s="78"/>
    </row>
    <row r="136" spans="1:21" ht="21.1" x14ac:dyDescent="0.35">
      <c r="A136" s="48" t="s">
        <v>303</v>
      </c>
      <c r="B136" s="191"/>
      <c r="C136" s="27"/>
      <c r="D136" s="75" t="s">
        <v>542</v>
      </c>
      <c r="E136" s="75" t="s">
        <v>542</v>
      </c>
      <c r="F136" s="75" t="s">
        <v>542</v>
      </c>
      <c r="G136" s="75" t="s">
        <v>542</v>
      </c>
      <c r="H136" s="54"/>
      <c r="I136" s="75"/>
      <c r="J136" s="75" t="s">
        <v>542</v>
      </c>
      <c r="K136" s="75">
        <v>3</v>
      </c>
      <c r="L136" s="75" t="s">
        <v>542</v>
      </c>
      <c r="M136" s="75" t="s">
        <v>542</v>
      </c>
      <c r="N136" s="75" t="s">
        <v>542</v>
      </c>
      <c r="O136" s="75"/>
      <c r="P136" s="75" t="s">
        <v>542</v>
      </c>
      <c r="Q136" s="75" t="s">
        <v>542</v>
      </c>
      <c r="R136" s="75" t="s">
        <v>542</v>
      </c>
      <c r="S136" s="54"/>
      <c r="T136" s="75" t="s">
        <v>542</v>
      </c>
      <c r="U136" s="75" t="s">
        <v>542</v>
      </c>
    </row>
    <row r="137" spans="1:21" x14ac:dyDescent="0.3">
      <c r="A137" s="80" t="s">
        <v>28</v>
      </c>
      <c r="B137" s="191">
        <f>SUM(D137:U137)+7</f>
        <v>21</v>
      </c>
      <c r="C137" s="25">
        <f>B137</f>
        <v>21</v>
      </c>
      <c r="D137" s="75">
        <v>1</v>
      </c>
      <c r="E137" s="75">
        <v>1</v>
      </c>
      <c r="F137" s="75">
        <v>1</v>
      </c>
      <c r="G137" s="75">
        <v>1</v>
      </c>
      <c r="H137" s="54"/>
      <c r="I137" s="75"/>
      <c r="J137" s="75">
        <v>1</v>
      </c>
      <c r="K137" s="75">
        <v>1</v>
      </c>
      <c r="L137" s="75">
        <v>1</v>
      </c>
      <c r="M137" s="75">
        <v>1</v>
      </c>
      <c r="N137" s="75">
        <v>1</v>
      </c>
      <c r="O137" s="75"/>
      <c r="P137" s="75">
        <v>1</v>
      </c>
      <c r="Q137" s="75">
        <v>1</v>
      </c>
      <c r="R137" s="75">
        <v>1</v>
      </c>
      <c r="S137" s="54"/>
      <c r="T137" s="75">
        <v>1</v>
      </c>
      <c r="U137" s="75">
        <v>1</v>
      </c>
    </row>
    <row r="138" spans="1:21" x14ac:dyDescent="0.3">
      <c r="A138" s="80" t="s">
        <v>29</v>
      </c>
      <c r="B138" s="191">
        <f>SUM(D138:U138)+9</f>
        <v>9</v>
      </c>
      <c r="C138" s="25">
        <f>B138</f>
        <v>9</v>
      </c>
      <c r="D138" s="75"/>
      <c r="E138" s="75"/>
      <c r="F138" s="75"/>
      <c r="G138" s="75"/>
      <c r="H138" s="54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54"/>
      <c r="T138" s="75"/>
      <c r="U138" s="75"/>
    </row>
    <row r="139" spans="1:21" x14ac:dyDescent="0.3">
      <c r="A139" s="80" t="s">
        <v>30</v>
      </c>
      <c r="B139" s="191">
        <f>B137+B138</f>
        <v>30</v>
      </c>
      <c r="C139" s="25">
        <f>C137+C138</f>
        <v>30</v>
      </c>
      <c r="D139" s="75"/>
      <c r="E139" s="75"/>
      <c r="F139" s="75"/>
      <c r="G139" s="75"/>
      <c r="H139" s="54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54"/>
      <c r="T139" s="75"/>
      <c r="U139" s="75"/>
    </row>
    <row r="140" spans="1:21" x14ac:dyDescent="0.3">
      <c r="A140" s="80" t="s">
        <v>31</v>
      </c>
      <c r="B140" s="191">
        <f>SUM(D140:U140)</f>
        <v>0</v>
      </c>
      <c r="C140" s="25">
        <f>B140</f>
        <v>0</v>
      </c>
      <c r="D140" s="75"/>
      <c r="E140" s="75"/>
      <c r="F140" s="75"/>
      <c r="G140" s="75"/>
      <c r="H140" s="54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54"/>
      <c r="T140" s="75"/>
      <c r="U140" s="75"/>
    </row>
    <row r="141" spans="1:21" ht="17" thickBot="1" x14ac:dyDescent="0.35">
      <c r="A141" s="82" t="s">
        <v>32</v>
      </c>
      <c r="B141" s="191">
        <f>SUM(D141:U141)</f>
        <v>0</v>
      </c>
      <c r="C141" s="26">
        <f>B141</f>
        <v>0</v>
      </c>
      <c r="D141" s="78"/>
      <c r="E141" s="78"/>
      <c r="F141" s="78"/>
      <c r="G141" s="78"/>
      <c r="H141" s="79"/>
      <c r="I141" s="78"/>
      <c r="J141" s="78"/>
      <c r="K141" s="78"/>
      <c r="L141" s="78"/>
      <c r="M141" s="78"/>
      <c r="N141" s="78"/>
      <c r="O141" s="75"/>
      <c r="P141" s="75"/>
      <c r="Q141" s="75"/>
      <c r="R141" s="75"/>
      <c r="S141" s="54"/>
      <c r="T141" s="75"/>
      <c r="U141" s="75"/>
    </row>
    <row r="142" spans="1:21" ht="21.1" x14ac:dyDescent="0.35">
      <c r="A142" s="48" t="s">
        <v>304</v>
      </c>
      <c r="B142" s="191"/>
      <c r="C142" s="27"/>
      <c r="D142" s="99" t="s">
        <v>551</v>
      </c>
      <c r="E142" s="75"/>
      <c r="F142" s="75" t="s">
        <v>551</v>
      </c>
      <c r="G142" s="75" t="s">
        <v>551</v>
      </c>
      <c r="H142" s="54"/>
      <c r="I142" s="75" t="s">
        <v>551</v>
      </c>
      <c r="J142" s="75"/>
      <c r="K142" s="75" t="s">
        <v>621</v>
      </c>
      <c r="L142" s="75" t="s">
        <v>551</v>
      </c>
      <c r="M142" s="75" t="s">
        <v>551</v>
      </c>
      <c r="N142" s="75"/>
      <c r="O142" s="83" t="s">
        <v>551</v>
      </c>
      <c r="P142" s="83"/>
      <c r="Q142" s="83"/>
      <c r="R142" s="83" t="s">
        <v>621</v>
      </c>
      <c r="S142" s="101"/>
      <c r="T142" s="83" t="s">
        <v>551</v>
      </c>
      <c r="U142" s="83" t="s">
        <v>551</v>
      </c>
    </row>
    <row r="143" spans="1:21" x14ac:dyDescent="0.3">
      <c r="A143" s="80" t="s">
        <v>28</v>
      </c>
      <c r="B143" s="191">
        <f>SUM(D143:U143)</f>
        <v>0</v>
      </c>
      <c r="C143" s="25">
        <f>B143</f>
        <v>0</v>
      </c>
      <c r="D143" s="75"/>
      <c r="E143" s="75"/>
      <c r="F143" s="75"/>
      <c r="G143" s="75"/>
      <c r="H143" s="54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54"/>
      <c r="T143" s="75"/>
      <c r="U143" s="75"/>
    </row>
    <row r="144" spans="1:21" x14ac:dyDescent="0.3">
      <c r="A144" s="80" t="s">
        <v>29</v>
      </c>
      <c r="B144" s="191">
        <f>SUM(D144:U144)+4</f>
        <v>13</v>
      </c>
      <c r="C144" s="25">
        <f>B144</f>
        <v>13</v>
      </c>
      <c r="D144" s="75">
        <v>1</v>
      </c>
      <c r="E144" s="75"/>
      <c r="F144" s="75">
        <v>1</v>
      </c>
      <c r="G144" s="75">
        <v>1</v>
      </c>
      <c r="H144" s="54"/>
      <c r="I144" s="75">
        <v>1</v>
      </c>
      <c r="J144" s="75"/>
      <c r="K144" s="75"/>
      <c r="L144" s="75">
        <v>1</v>
      </c>
      <c r="M144" s="75">
        <v>1</v>
      </c>
      <c r="N144" s="75"/>
      <c r="O144" s="75">
        <v>1</v>
      </c>
      <c r="P144" s="75"/>
      <c r="Q144" s="75"/>
      <c r="R144" s="75"/>
      <c r="S144" s="54"/>
      <c r="T144" s="75">
        <v>1</v>
      </c>
      <c r="U144" s="75">
        <v>1</v>
      </c>
    </row>
    <row r="145" spans="1:21" x14ac:dyDescent="0.3">
      <c r="A145" s="80" t="s">
        <v>30</v>
      </c>
      <c r="B145" s="191">
        <f>B143+B144</f>
        <v>13</v>
      </c>
      <c r="C145" s="25">
        <f>C143+C144</f>
        <v>13</v>
      </c>
      <c r="D145" s="75"/>
      <c r="E145" s="75"/>
      <c r="F145" s="75"/>
      <c r="G145" s="75"/>
      <c r="H145" s="54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54"/>
      <c r="T145" s="75"/>
      <c r="U145" s="75"/>
    </row>
    <row r="146" spans="1:21" x14ac:dyDescent="0.3">
      <c r="A146" s="80" t="s">
        <v>31</v>
      </c>
      <c r="B146" s="191">
        <f>SUM(D146:U146)</f>
        <v>0</v>
      </c>
      <c r="C146" s="25">
        <f>B146</f>
        <v>0</v>
      </c>
      <c r="D146" s="75"/>
      <c r="E146" s="75"/>
      <c r="F146" s="75"/>
      <c r="G146" s="75"/>
      <c r="H146" s="54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54"/>
      <c r="T146" s="75"/>
      <c r="U146" s="75"/>
    </row>
    <row r="147" spans="1:21" ht="17" thickBot="1" x14ac:dyDescent="0.35">
      <c r="A147" s="82" t="s">
        <v>32</v>
      </c>
      <c r="B147" s="191">
        <f>SUM(D147:U147)</f>
        <v>0</v>
      </c>
      <c r="C147" s="26">
        <f>B147</f>
        <v>0</v>
      </c>
      <c r="D147" s="78"/>
      <c r="E147" s="78"/>
      <c r="F147" s="78"/>
      <c r="G147" s="78"/>
      <c r="H147" s="79"/>
      <c r="I147" s="78"/>
      <c r="J147" s="78"/>
      <c r="K147" s="78"/>
      <c r="L147" s="78"/>
      <c r="M147" s="78"/>
      <c r="N147" s="42"/>
      <c r="O147" s="78"/>
      <c r="P147" s="78"/>
      <c r="Q147" s="78"/>
      <c r="R147" s="78"/>
      <c r="S147" s="79"/>
      <c r="T147" s="78"/>
      <c r="U147" s="78"/>
    </row>
    <row r="148" spans="1:21" ht="21.1" x14ac:dyDescent="0.35">
      <c r="A148" s="48" t="s">
        <v>498</v>
      </c>
      <c r="B148" s="191"/>
      <c r="C148" s="27"/>
      <c r="D148" s="75"/>
      <c r="E148" s="75"/>
      <c r="F148" s="75"/>
      <c r="G148" s="75"/>
      <c r="H148" s="54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54"/>
      <c r="T148" s="75"/>
      <c r="U148" s="75"/>
    </row>
    <row r="149" spans="1:21" x14ac:dyDescent="0.3">
      <c r="A149" s="80" t="s">
        <v>28</v>
      </c>
      <c r="B149" s="191">
        <f>SUM(D149:U149)</f>
        <v>0</v>
      </c>
      <c r="C149" s="25">
        <f>B149</f>
        <v>0</v>
      </c>
      <c r="D149" s="75"/>
      <c r="E149" s="75"/>
      <c r="F149" s="75"/>
      <c r="G149" s="75"/>
      <c r="H149" s="54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54"/>
      <c r="T149" s="75"/>
      <c r="U149" s="75"/>
    </row>
    <row r="150" spans="1:21" x14ac:dyDescent="0.3">
      <c r="A150" s="80" t="s">
        <v>29</v>
      </c>
      <c r="B150" s="191">
        <f>SUM(D150:U150)</f>
        <v>0</v>
      </c>
      <c r="C150" s="25">
        <f>B150</f>
        <v>0</v>
      </c>
      <c r="D150" s="75"/>
      <c r="E150" s="75"/>
      <c r="F150" s="75"/>
      <c r="G150" s="75"/>
      <c r="H150" s="54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54"/>
      <c r="T150" s="75"/>
      <c r="U150" s="75"/>
    </row>
    <row r="151" spans="1:21" x14ac:dyDescent="0.3">
      <c r="A151" s="80" t="s">
        <v>30</v>
      </c>
      <c r="B151" s="191">
        <f>B149+B150</f>
        <v>0</v>
      </c>
      <c r="C151" s="25">
        <f>C149+C150</f>
        <v>0</v>
      </c>
      <c r="D151" s="75"/>
      <c r="E151" s="75"/>
      <c r="F151" s="75"/>
      <c r="G151" s="75"/>
      <c r="H151" s="54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54"/>
      <c r="T151" s="75"/>
      <c r="U151" s="75"/>
    </row>
    <row r="152" spans="1:21" x14ac:dyDescent="0.3">
      <c r="A152" s="80" t="s">
        <v>31</v>
      </c>
      <c r="B152" s="191">
        <f>SUM(D152:U152)</f>
        <v>0</v>
      </c>
      <c r="C152" s="25">
        <f>B152</f>
        <v>0</v>
      </c>
      <c r="D152" s="75"/>
      <c r="E152" s="75"/>
      <c r="F152" s="75"/>
      <c r="G152" s="75"/>
      <c r="H152" s="54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54"/>
      <c r="T152" s="75"/>
      <c r="U152" s="75"/>
    </row>
    <row r="153" spans="1:21" ht="17" thickBot="1" x14ac:dyDescent="0.35">
      <c r="A153" s="82" t="s">
        <v>32</v>
      </c>
      <c r="B153" s="191">
        <f>SUM(D153:U153)</f>
        <v>0</v>
      </c>
      <c r="C153" s="26">
        <f>B153</f>
        <v>0</v>
      </c>
      <c r="D153" s="78"/>
      <c r="E153" s="78"/>
      <c r="F153" s="78"/>
      <c r="G153" s="78"/>
      <c r="H153" s="79"/>
      <c r="I153" s="78"/>
      <c r="J153" s="78"/>
      <c r="K153" s="78"/>
      <c r="L153" s="78"/>
      <c r="M153" s="78"/>
      <c r="N153" s="42"/>
      <c r="O153" s="78"/>
      <c r="P153" s="78"/>
      <c r="Q153" s="78"/>
      <c r="R153" s="78"/>
      <c r="S153" s="79"/>
      <c r="T153" s="78"/>
      <c r="U153" s="78"/>
    </row>
    <row r="154" spans="1:21" ht="21.1" x14ac:dyDescent="0.35">
      <c r="A154" s="48" t="s">
        <v>306</v>
      </c>
      <c r="B154" s="191"/>
      <c r="C154" s="27"/>
      <c r="D154" s="75"/>
      <c r="E154" s="75" t="s">
        <v>541</v>
      </c>
      <c r="F154" s="75" t="s">
        <v>595</v>
      </c>
      <c r="G154" s="75"/>
      <c r="H154" s="54"/>
      <c r="I154" s="75"/>
      <c r="J154" s="75" t="s">
        <v>541</v>
      </c>
      <c r="K154" s="75"/>
      <c r="L154" s="75"/>
      <c r="M154" s="75"/>
      <c r="N154" s="75"/>
      <c r="O154" s="75" t="s">
        <v>551</v>
      </c>
      <c r="P154" s="75"/>
      <c r="Q154" s="75"/>
      <c r="R154" s="75" t="s">
        <v>551</v>
      </c>
      <c r="S154" s="54"/>
      <c r="T154" s="75"/>
      <c r="U154" s="75"/>
    </row>
    <row r="155" spans="1:21" x14ac:dyDescent="0.3">
      <c r="A155" s="80" t="s">
        <v>28</v>
      </c>
      <c r="B155" s="191">
        <f>SUM(D155:U155)+4</f>
        <v>6</v>
      </c>
      <c r="C155" s="25">
        <f>B155+24</f>
        <v>30</v>
      </c>
      <c r="D155" s="75"/>
      <c r="E155" s="75">
        <v>1</v>
      </c>
      <c r="F155" s="75"/>
      <c r="G155" s="75"/>
      <c r="H155" s="54"/>
      <c r="I155" s="75"/>
      <c r="J155" s="75">
        <v>1</v>
      </c>
      <c r="K155" s="75"/>
      <c r="L155" s="75"/>
      <c r="M155" s="75"/>
      <c r="N155" s="75"/>
      <c r="O155" s="75"/>
      <c r="P155" s="75"/>
      <c r="Q155" s="75"/>
      <c r="R155" s="75"/>
      <c r="S155" s="54"/>
      <c r="T155" s="75"/>
      <c r="U155" s="75"/>
    </row>
    <row r="156" spans="1:21" x14ac:dyDescent="0.3">
      <c r="A156" s="80" t="s">
        <v>29</v>
      </c>
      <c r="B156" s="191">
        <f>SUM(D156:U156)+16</f>
        <v>19</v>
      </c>
      <c r="C156" s="25">
        <f>B156+13</f>
        <v>32</v>
      </c>
      <c r="D156" s="75"/>
      <c r="E156" s="75"/>
      <c r="F156" s="75">
        <v>1</v>
      </c>
      <c r="G156" s="75"/>
      <c r="H156" s="54"/>
      <c r="I156" s="75"/>
      <c r="J156" s="75"/>
      <c r="K156" s="75"/>
      <c r="L156" s="75"/>
      <c r="M156" s="75"/>
      <c r="N156" s="75"/>
      <c r="O156" s="75">
        <v>1</v>
      </c>
      <c r="P156" s="75"/>
      <c r="Q156" s="75"/>
      <c r="R156" s="75">
        <v>1</v>
      </c>
      <c r="S156" s="54"/>
      <c r="T156" s="75"/>
      <c r="U156" s="75"/>
    </row>
    <row r="157" spans="1:21" x14ac:dyDescent="0.3">
      <c r="A157" s="80" t="s">
        <v>30</v>
      </c>
      <c r="B157" s="191">
        <f>B155+B156</f>
        <v>25</v>
      </c>
      <c r="C157" s="25">
        <f>C155+C156</f>
        <v>62</v>
      </c>
      <c r="D157" s="75"/>
      <c r="E157" s="75"/>
      <c r="F157" s="75"/>
      <c r="G157" s="75"/>
      <c r="H157" s="54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54"/>
      <c r="T157" s="75"/>
      <c r="U157" s="75"/>
    </row>
    <row r="158" spans="1:21" x14ac:dyDescent="0.3">
      <c r="A158" s="80" t="s">
        <v>31</v>
      </c>
      <c r="B158" s="191">
        <f>SUM(D158:U158)+1</f>
        <v>2</v>
      </c>
      <c r="C158" s="25">
        <f>B158+2</f>
        <v>4</v>
      </c>
      <c r="D158" s="75"/>
      <c r="E158" s="75">
        <v>1</v>
      </c>
      <c r="F158" s="75"/>
      <c r="G158" s="75"/>
      <c r="H158" s="54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54"/>
      <c r="T158" s="75"/>
      <c r="U158" s="75"/>
    </row>
    <row r="159" spans="1:21" ht="17" thickBot="1" x14ac:dyDescent="0.35">
      <c r="A159" s="82" t="s">
        <v>32</v>
      </c>
      <c r="B159" s="191">
        <f>SUM(D159:U159)+5</f>
        <v>10</v>
      </c>
      <c r="C159" s="26">
        <f>B159+10</f>
        <v>20</v>
      </c>
      <c r="D159" s="78"/>
      <c r="E159" s="78">
        <v>5</v>
      </c>
      <c r="F159" s="78"/>
      <c r="G159" s="78"/>
      <c r="H159" s="79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9"/>
      <c r="T159" s="78"/>
      <c r="U159" s="78"/>
    </row>
    <row r="160" spans="1:21" ht="21.1" x14ac:dyDescent="0.35">
      <c r="A160" s="48" t="s">
        <v>307</v>
      </c>
      <c r="B160" s="191"/>
      <c r="C160" s="27"/>
      <c r="D160" s="75" t="s">
        <v>551</v>
      </c>
      <c r="E160" s="75" t="s">
        <v>551</v>
      </c>
      <c r="F160" s="75"/>
      <c r="G160" s="75" t="s">
        <v>551</v>
      </c>
      <c r="H160" s="54"/>
      <c r="I160" s="75" t="s">
        <v>551</v>
      </c>
      <c r="J160" s="75" t="s">
        <v>551</v>
      </c>
      <c r="K160" s="75" t="s">
        <v>551</v>
      </c>
      <c r="L160" s="75" t="s">
        <v>551</v>
      </c>
      <c r="M160" s="75" t="s">
        <v>551</v>
      </c>
      <c r="N160" s="75" t="s">
        <v>551</v>
      </c>
      <c r="O160" s="75" t="s">
        <v>541</v>
      </c>
      <c r="P160" s="75" t="s">
        <v>551</v>
      </c>
      <c r="Q160" s="75" t="s">
        <v>551</v>
      </c>
      <c r="R160" s="75"/>
      <c r="S160" s="54"/>
      <c r="T160" s="75" t="s">
        <v>595</v>
      </c>
      <c r="U160" s="75" t="s">
        <v>551</v>
      </c>
    </row>
    <row r="161" spans="1:21" x14ac:dyDescent="0.3">
      <c r="A161" s="80" t="s">
        <v>28</v>
      </c>
      <c r="B161" s="191">
        <f>SUM(D161:U161)+33</f>
        <v>34</v>
      </c>
      <c r="C161" s="25">
        <f>B161</f>
        <v>34</v>
      </c>
      <c r="D161" s="75"/>
      <c r="E161" s="75"/>
      <c r="F161" s="75"/>
      <c r="G161" s="75"/>
      <c r="H161" s="54"/>
      <c r="I161" s="75"/>
      <c r="J161" s="75"/>
      <c r="K161" s="75"/>
      <c r="L161" s="75"/>
      <c r="M161" s="75"/>
      <c r="N161" s="75"/>
      <c r="O161" s="75">
        <v>1</v>
      </c>
      <c r="P161" s="75"/>
      <c r="Q161" s="75"/>
      <c r="R161" s="75"/>
      <c r="S161" s="54"/>
      <c r="T161" s="75"/>
      <c r="U161" s="75"/>
    </row>
    <row r="162" spans="1:21" x14ac:dyDescent="0.3">
      <c r="A162" s="80" t="s">
        <v>29</v>
      </c>
      <c r="B162" s="191">
        <f>SUM(D162:U162)+43</f>
        <v>56</v>
      </c>
      <c r="C162" s="25">
        <f>B162</f>
        <v>56</v>
      </c>
      <c r="D162" s="75">
        <v>1</v>
      </c>
      <c r="E162" s="75">
        <v>1</v>
      </c>
      <c r="F162" s="75"/>
      <c r="G162" s="75">
        <v>1</v>
      </c>
      <c r="H162" s="54"/>
      <c r="I162" s="75">
        <v>1</v>
      </c>
      <c r="J162" s="75">
        <v>1</v>
      </c>
      <c r="K162" s="75">
        <v>1</v>
      </c>
      <c r="L162" s="75">
        <v>1</v>
      </c>
      <c r="M162" s="75">
        <v>1</v>
      </c>
      <c r="N162" s="75">
        <v>1</v>
      </c>
      <c r="O162" s="75"/>
      <c r="P162" s="75">
        <v>1</v>
      </c>
      <c r="Q162" s="75">
        <v>1</v>
      </c>
      <c r="R162" s="75"/>
      <c r="S162" s="54"/>
      <c r="T162" s="75">
        <v>1</v>
      </c>
      <c r="U162" s="75">
        <v>1</v>
      </c>
    </row>
    <row r="163" spans="1:21" x14ac:dyDescent="0.3">
      <c r="A163" s="80" t="s">
        <v>30</v>
      </c>
      <c r="B163" s="191">
        <f>B161+B162</f>
        <v>90</v>
      </c>
      <c r="C163" s="25">
        <f>C161+C162</f>
        <v>90</v>
      </c>
      <c r="D163" s="75"/>
      <c r="E163" s="75"/>
      <c r="F163" s="75"/>
      <c r="G163" s="75"/>
      <c r="H163" s="54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54"/>
      <c r="T163" s="75"/>
      <c r="U163" s="75"/>
    </row>
    <row r="164" spans="1:21" x14ac:dyDescent="0.3">
      <c r="A164" s="80" t="s">
        <v>31</v>
      </c>
      <c r="B164" s="191">
        <f>SUM(D164:U164)+4</f>
        <v>4</v>
      </c>
      <c r="C164" s="25">
        <f>B164</f>
        <v>4</v>
      </c>
      <c r="D164" s="75"/>
      <c r="E164" s="75"/>
      <c r="F164" s="75"/>
      <c r="G164" s="75"/>
      <c r="H164" s="54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54"/>
      <c r="T164" s="75"/>
      <c r="U164" s="75"/>
    </row>
    <row r="165" spans="1:21" ht="17" thickBot="1" x14ac:dyDescent="0.35">
      <c r="A165" s="82" t="s">
        <v>32</v>
      </c>
      <c r="B165" s="191">
        <f>SUM(D165:U165)+20</f>
        <v>20</v>
      </c>
      <c r="C165" s="26">
        <f>B165</f>
        <v>20</v>
      </c>
      <c r="D165" s="78"/>
      <c r="E165" s="78"/>
      <c r="F165" s="78"/>
      <c r="G165" s="78"/>
      <c r="H165" s="79"/>
      <c r="I165" s="78"/>
      <c r="J165" s="78"/>
      <c r="K165" s="78"/>
      <c r="L165" s="78"/>
      <c r="M165" s="78"/>
      <c r="N165" s="78"/>
      <c r="O165" s="75"/>
      <c r="P165" s="75"/>
      <c r="Q165" s="75"/>
      <c r="R165" s="75"/>
      <c r="S165" s="54"/>
      <c r="T165" s="75"/>
      <c r="U165" s="75"/>
    </row>
    <row r="166" spans="1:21" ht="21.1" x14ac:dyDescent="0.35">
      <c r="A166" s="48" t="s">
        <v>308</v>
      </c>
      <c r="B166" s="191"/>
      <c r="C166" s="27"/>
      <c r="D166" s="99" t="s">
        <v>541</v>
      </c>
      <c r="E166" s="75"/>
      <c r="F166" s="75" t="s">
        <v>541</v>
      </c>
      <c r="G166" s="75" t="s">
        <v>541</v>
      </c>
      <c r="H166" s="54"/>
      <c r="I166" s="75" t="s">
        <v>541</v>
      </c>
      <c r="J166" s="75"/>
      <c r="K166" s="75" t="s">
        <v>541</v>
      </c>
      <c r="L166" s="75" t="s">
        <v>541</v>
      </c>
      <c r="M166" s="75" t="s">
        <v>541</v>
      </c>
      <c r="N166" s="75" t="s">
        <v>541</v>
      </c>
      <c r="O166" s="83"/>
      <c r="P166" s="83" t="s">
        <v>541</v>
      </c>
      <c r="Q166" s="83" t="s">
        <v>541</v>
      </c>
      <c r="R166" s="83" t="s">
        <v>541</v>
      </c>
      <c r="S166" s="101"/>
      <c r="T166" s="83" t="s">
        <v>541</v>
      </c>
      <c r="U166" s="83" t="s">
        <v>541</v>
      </c>
    </row>
    <row r="167" spans="1:21" x14ac:dyDescent="0.3">
      <c r="A167" s="80" t="s">
        <v>28</v>
      </c>
      <c r="B167" s="191">
        <f>SUM(D167:U167)+10</f>
        <v>23</v>
      </c>
      <c r="C167" s="25">
        <f>B167+2</f>
        <v>25</v>
      </c>
      <c r="D167" s="75">
        <v>1</v>
      </c>
      <c r="E167" s="75"/>
      <c r="F167" s="75">
        <v>1</v>
      </c>
      <c r="G167" s="75">
        <v>1</v>
      </c>
      <c r="H167" s="54"/>
      <c r="I167" s="75">
        <v>1</v>
      </c>
      <c r="J167" s="75"/>
      <c r="K167" s="75">
        <v>1</v>
      </c>
      <c r="L167" s="75">
        <v>1</v>
      </c>
      <c r="M167" s="75">
        <v>1</v>
      </c>
      <c r="N167" s="75">
        <v>1</v>
      </c>
      <c r="O167" s="75"/>
      <c r="P167" s="75">
        <v>1</v>
      </c>
      <c r="Q167" s="75">
        <v>1</v>
      </c>
      <c r="R167" s="75">
        <v>1</v>
      </c>
      <c r="S167" s="54"/>
      <c r="T167" s="75">
        <v>1</v>
      </c>
      <c r="U167" s="75">
        <v>1</v>
      </c>
    </row>
    <row r="168" spans="1:21" x14ac:dyDescent="0.3">
      <c r="A168" s="80" t="s">
        <v>29</v>
      </c>
      <c r="B168" s="191">
        <f>SUM(D168:U168)+4</f>
        <v>4</v>
      </c>
      <c r="C168" s="25">
        <f>B168+3</f>
        <v>7</v>
      </c>
      <c r="D168" s="75"/>
      <c r="E168" s="75"/>
      <c r="F168" s="75"/>
      <c r="G168" s="75"/>
      <c r="H168" s="54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54"/>
      <c r="T168" s="75"/>
      <c r="U168" s="75"/>
    </row>
    <row r="169" spans="1:21" x14ac:dyDescent="0.3">
      <c r="A169" s="80" t="s">
        <v>30</v>
      </c>
      <c r="B169" s="191">
        <f>B167+B168</f>
        <v>27</v>
      </c>
      <c r="C169" s="25">
        <f>C167+C168</f>
        <v>32</v>
      </c>
      <c r="D169" s="75"/>
      <c r="E169" s="75"/>
      <c r="F169" s="75"/>
      <c r="G169" s="75"/>
      <c r="H169" s="54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54"/>
      <c r="T169" s="75"/>
      <c r="U169" s="75"/>
    </row>
    <row r="170" spans="1:21" x14ac:dyDescent="0.3">
      <c r="A170" s="80" t="s">
        <v>31</v>
      </c>
      <c r="B170" s="191">
        <f>SUM(D170:U170)+1</f>
        <v>2</v>
      </c>
      <c r="C170" s="25">
        <f>B170+2</f>
        <v>4</v>
      </c>
      <c r="D170" s="75"/>
      <c r="E170" s="75"/>
      <c r="F170" s="75"/>
      <c r="G170" s="75"/>
      <c r="H170" s="54"/>
      <c r="I170" s="75"/>
      <c r="J170" s="75"/>
      <c r="K170" s="75"/>
      <c r="L170" s="75"/>
      <c r="M170" s="75"/>
      <c r="N170" s="75"/>
      <c r="O170" s="75"/>
      <c r="P170" s="75"/>
      <c r="Q170" s="75"/>
      <c r="R170" s="75">
        <v>1</v>
      </c>
      <c r="S170" s="54"/>
      <c r="T170" s="75"/>
      <c r="U170" s="75"/>
    </row>
    <row r="171" spans="1:21" ht="17" thickBot="1" x14ac:dyDescent="0.35">
      <c r="A171" s="82" t="s">
        <v>32</v>
      </c>
      <c r="B171" s="191">
        <f>SUM(D171:U171)+5</f>
        <v>10</v>
      </c>
      <c r="C171" s="26">
        <f>B171+10</f>
        <v>20</v>
      </c>
      <c r="D171" s="78"/>
      <c r="E171" s="78"/>
      <c r="F171" s="78"/>
      <c r="G171" s="78"/>
      <c r="H171" s="79"/>
      <c r="I171" s="78"/>
      <c r="J171" s="78"/>
      <c r="K171" s="78"/>
      <c r="L171" s="78"/>
      <c r="M171" s="78"/>
      <c r="N171" s="42"/>
      <c r="O171" s="78"/>
      <c r="P171" s="78"/>
      <c r="Q171" s="78"/>
      <c r="R171" s="78">
        <v>5</v>
      </c>
      <c r="S171" s="79"/>
      <c r="T171" s="78"/>
      <c r="U171" s="78"/>
    </row>
    <row r="172" spans="1:21" ht="21.1" x14ac:dyDescent="0.35">
      <c r="A172" s="48" t="s">
        <v>499</v>
      </c>
      <c r="B172" s="191"/>
      <c r="C172" s="27"/>
      <c r="D172" s="75"/>
      <c r="E172" s="75" t="s">
        <v>556</v>
      </c>
      <c r="F172" s="75"/>
      <c r="G172" s="75"/>
      <c r="H172" s="54"/>
      <c r="I172" s="75" t="s">
        <v>542</v>
      </c>
      <c r="J172" s="75" t="s">
        <v>551</v>
      </c>
      <c r="K172" s="75"/>
      <c r="L172" s="75"/>
      <c r="M172" s="75"/>
      <c r="N172" s="75" t="s">
        <v>551</v>
      </c>
      <c r="O172" s="75" t="s">
        <v>542</v>
      </c>
      <c r="P172" s="75" t="s">
        <v>551</v>
      </c>
      <c r="Q172" s="75" t="s">
        <v>551</v>
      </c>
      <c r="R172" s="75"/>
      <c r="S172" s="54"/>
      <c r="T172" s="75"/>
      <c r="U172" s="75"/>
    </row>
    <row r="173" spans="1:21" x14ac:dyDescent="0.3">
      <c r="A173" s="80" t="s">
        <v>28</v>
      </c>
      <c r="B173" s="191">
        <f>SUM(D173:U173)</f>
        <v>2</v>
      </c>
      <c r="C173" s="25">
        <f>B173</f>
        <v>2</v>
      </c>
      <c r="D173" s="75"/>
      <c r="E173" s="75"/>
      <c r="F173" s="75"/>
      <c r="G173" s="75"/>
      <c r="H173" s="54"/>
      <c r="I173" s="75">
        <v>1</v>
      </c>
      <c r="J173" s="75"/>
      <c r="K173" s="75"/>
      <c r="L173" s="75"/>
      <c r="M173" s="75"/>
      <c r="N173" s="75"/>
      <c r="O173" s="75">
        <v>1</v>
      </c>
      <c r="P173" s="75"/>
      <c r="Q173" s="75"/>
      <c r="R173" s="75"/>
      <c r="S173" s="54"/>
      <c r="T173" s="75"/>
      <c r="U173" s="75"/>
    </row>
    <row r="174" spans="1:21" x14ac:dyDescent="0.3">
      <c r="A174" s="80" t="s">
        <v>29</v>
      </c>
      <c r="B174" s="191">
        <f>SUM(D174:U174)</f>
        <v>5</v>
      </c>
      <c r="C174" s="25">
        <f>B174</f>
        <v>5</v>
      </c>
      <c r="D174" s="75"/>
      <c r="E174" s="75">
        <v>1</v>
      </c>
      <c r="F174" s="75"/>
      <c r="G174" s="75"/>
      <c r="H174" s="54"/>
      <c r="I174" s="75"/>
      <c r="J174" s="75">
        <v>1</v>
      </c>
      <c r="K174" s="75"/>
      <c r="L174" s="75"/>
      <c r="M174" s="75"/>
      <c r="N174" s="75">
        <v>1</v>
      </c>
      <c r="O174" s="75"/>
      <c r="P174" s="75">
        <v>1</v>
      </c>
      <c r="Q174" s="75">
        <v>1</v>
      </c>
      <c r="R174" s="75"/>
      <c r="S174" s="54"/>
      <c r="T174" s="75"/>
      <c r="U174" s="75"/>
    </row>
    <row r="175" spans="1:21" x14ac:dyDescent="0.3">
      <c r="A175" s="80" t="s">
        <v>30</v>
      </c>
      <c r="B175" s="191">
        <f>B173+B174</f>
        <v>7</v>
      </c>
      <c r="C175" s="25">
        <f>C173+C174</f>
        <v>7</v>
      </c>
      <c r="D175" s="75"/>
      <c r="E175" s="75"/>
      <c r="F175" s="75"/>
      <c r="G175" s="75"/>
      <c r="H175" s="54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54"/>
      <c r="T175" s="75"/>
      <c r="U175" s="75"/>
    </row>
    <row r="176" spans="1:21" x14ac:dyDescent="0.3">
      <c r="A176" s="80" t="s">
        <v>31</v>
      </c>
      <c r="B176" s="191">
        <f>SUM(D176:U176)</f>
        <v>0</v>
      </c>
      <c r="C176" s="25">
        <f>B176</f>
        <v>0</v>
      </c>
      <c r="D176" s="75"/>
      <c r="E176" s="75"/>
      <c r="F176" s="75"/>
      <c r="G176" s="75"/>
      <c r="H176" s="54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54"/>
      <c r="T176" s="75"/>
      <c r="U176" s="75"/>
    </row>
    <row r="177" spans="1:21" ht="17" thickBot="1" x14ac:dyDescent="0.35">
      <c r="A177" s="82" t="s">
        <v>32</v>
      </c>
      <c r="B177" s="191">
        <f>SUM(D177:U177)</f>
        <v>0</v>
      </c>
      <c r="C177" s="26">
        <f>B177</f>
        <v>0</v>
      </c>
      <c r="D177" s="78"/>
      <c r="E177" s="78"/>
      <c r="F177" s="78"/>
      <c r="G177" s="78"/>
      <c r="H177" s="79"/>
      <c r="I177" s="78"/>
      <c r="J177" s="78"/>
      <c r="K177" s="78"/>
      <c r="L177" s="78"/>
      <c r="M177" s="78"/>
      <c r="N177" s="42"/>
      <c r="O177" s="78"/>
      <c r="P177" s="78"/>
      <c r="Q177" s="78"/>
      <c r="R177" s="78"/>
      <c r="S177" s="79"/>
      <c r="T177" s="78"/>
      <c r="U177" s="78"/>
    </row>
    <row r="178" spans="1:21" ht="21.1" x14ac:dyDescent="0.35">
      <c r="A178" s="48" t="s">
        <v>500</v>
      </c>
      <c r="B178" s="191"/>
      <c r="C178" s="27"/>
      <c r="D178" s="75"/>
      <c r="E178" s="75" t="s">
        <v>556</v>
      </c>
      <c r="F178" s="75"/>
      <c r="G178" s="75"/>
      <c r="H178" s="54"/>
      <c r="I178" s="75"/>
      <c r="J178" s="75" t="s">
        <v>551</v>
      </c>
      <c r="K178" s="75" t="s">
        <v>621</v>
      </c>
      <c r="L178" s="75"/>
      <c r="M178" s="75"/>
      <c r="N178" s="75"/>
      <c r="O178" s="75" t="s">
        <v>551</v>
      </c>
      <c r="P178" s="75"/>
      <c r="Q178" s="75"/>
      <c r="R178" s="75" t="s">
        <v>621</v>
      </c>
      <c r="S178" s="54"/>
      <c r="T178" s="75"/>
      <c r="U178" s="75"/>
    </row>
    <row r="179" spans="1:21" x14ac:dyDescent="0.3">
      <c r="A179" s="80" t="s">
        <v>28</v>
      </c>
      <c r="B179" s="191">
        <f>SUM(D179:U179)</f>
        <v>0</v>
      </c>
      <c r="C179" s="25">
        <f>B179</f>
        <v>0</v>
      </c>
      <c r="D179" s="75"/>
      <c r="E179" s="75"/>
      <c r="F179" s="75"/>
      <c r="G179" s="75"/>
      <c r="H179" s="54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54"/>
      <c r="T179" s="75"/>
      <c r="U179" s="75"/>
    </row>
    <row r="180" spans="1:21" x14ac:dyDescent="0.3">
      <c r="A180" s="80" t="s">
        <v>29</v>
      </c>
      <c r="B180" s="191">
        <f>SUM(D180:U180)</f>
        <v>3</v>
      </c>
      <c r="C180" s="25">
        <f>B180</f>
        <v>3</v>
      </c>
      <c r="D180" s="75"/>
      <c r="E180" s="75">
        <v>1</v>
      </c>
      <c r="F180" s="75"/>
      <c r="G180" s="75"/>
      <c r="H180" s="54"/>
      <c r="I180" s="75"/>
      <c r="J180" s="75">
        <v>1</v>
      </c>
      <c r="K180" s="75"/>
      <c r="L180" s="75"/>
      <c r="M180" s="75"/>
      <c r="N180" s="75"/>
      <c r="O180" s="75">
        <v>1</v>
      </c>
      <c r="P180" s="75"/>
      <c r="Q180" s="75"/>
      <c r="R180" s="75"/>
      <c r="S180" s="54"/>
      <c r="T180" s="75"/>
      <c r="U180" s="75"/>
    </row>
    <row r="181" spans="1:21" x14ac:dyDescent="0.3">
      <c r="A181" s="80" t="s">
        <v>30</v>
      </c>
      <c r="B181" s="191">
        <f>B179+B180</f>
        <v>3</v>
      </c>
      <c r="C181" s="25">
        <f>C179+C180</f>
        <v>3</v>
      </c>
      <c r="D181" s="75"/>
      <c r="E181" s="75"/>
      <c r="F181" s="75"/>
      <c r="G181" s="75"/>
      <c r="H181" s="54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54"/>
      <c r="T181" s="75"/>
      <c r="U181" s="75"/>
    </row>
    <row r="182" spans="1:21" x14ac:dyDescent="0.3">
      <c r="A182" s="80" t="s">
        <v>31</v>
      </c>
      <c r="B182" s="191">
        <f>SUM(D182:U182)</f>
        <v>0</v>
      </c>
      <c r="C182" s="25">
        <f>B182</f>
        <v>0</v>
      </c>
      <c r="D182" s="75"/>
      <c r="E182" s="75"/>
      <c r="F182" s="75"/>
      <c r="G182" s="75"/>
      <c r="H182" s="54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54"/>
      <c r="T182" s="75"/>
      <c r="U182" s="75"/>
    </row>
    <row r="183" spans="1:21" ht="17" thickBot="1" x14ac:dyDescent="0.35">
      <c r="A183" s="82" t="s">
        <v>32</v>
      </c>
      <c r="B183" s="191">
        <f>SUM(D183:U183)</f>
        <v>0</v>
      </c>
      <c r="C183" s="26">
        <f>B183</f>
        <v>0</v>
      </c>
      <c r="D183" s="78"/>
      <c r="E183" s="78"/>
      <c r="F183" s="78"/>
      <c r="G183" s="78"/>
      <c r="H183" s="79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9"/>
      <c r="T183" s="78"/>
      <c r="U183" s="78"/>
    </row>
    <row r="184" spans="1:21" ht="21.1" x14ac:dyDescent="0.35">
      <c r="A184" s="48" t="s">
        <v>501</v>
      </c>
      <c r="B184" s="191"/>
      <c r="C184" s="27"/>
      <c r="D184" s="75" t="s">
        <v>551</v>
      </c>
      <c r="E184" s="75" t="s">
        <v>543</v>
      </c>
      <c r="F184" s="75" t="s">
        <v>595</v>
      </c>
      <c r="G184" s="75" t="s">
        <v>551</v>
      </c>
      <c r="H184" s="54"/>
      <c r="I184" s="75" t="s">
        <v>551</v>
      </c>
      <c r="J184" s="75" t="s">
        <v>543</v>
      </c>
      <c r="K184" s="75">
        <v>2</v>
      </c>
      <c r="L184" s="75" t="s">
        <v>551</v>
      </c>
      <c r="M184" s="75" t="s">
        <v>551</v>
      </c>
      <c r="N184" s="75" t="s">
        <v>551</v>
      </c>
      <c r="O184" s="75">
        <v>2</v>
      </c>
      <c r="P184" s="75" t="s">
        <v>551</v>
      </c>
      <c r="Q184" s="75" t="s">
        <v>551</v>
      </c>
      <c r="R184" s="75" t="s">
        <v>543</v>
      </c>
      <c r="S184" s="54"/>
      <c r="T184" s="75" t="s">
        <v>551</v>
      </c>
      <c r="U184" s="75" t="s">
        <v>543</v>
      </c>
    </row>
    <row r="185" spans="1:21" x14ac:dyDescent="0.3">
      <c r="A185" s="80" t="s">
        <v>28</v>
      </c>
      <c r="B185" s="191">
        <f>SUM(D185:U185)+4</f>
        <v>10</v>
      </c>
      <c r="C185" s="25">
        <f>B185</f>
        <v>10</v>
      </c>
      <c r="D185" s="75"/>
      <c r="E185" s="75">
        <v>1</v>
      </c>
      <c r="F185" s="75"/>
      <c r="G185" s="75"/>
      <c r="H185" s="54"/>
      <c r="I185" s="75"/>
      <c r="J185" s="75">
        <v>1</v>
      </c>
      <c r="K185" s="75">
        <v>1</v>
      </c>
      <c r="L185" s="75"/>
      <c r="M185" s="75"/>
      <c r="N185" s="75"/>
      <c r="O185" s="75">
        <v>1</v>
      </c>
      <c r="P185" s="75"/>
      <c r="Q185" s="75"/>
      <c r="R185" s="75">
        <v>1</v>
      </c>
      <c r="S185" s="54"/>
      <c r="T185" s="75"/>
      <c r="U185" s="75">
        <v>1</v>
      </c>
    </row>
    <row r="186" spans="1:21" x14ac:dyDescent="0.3">
      <c r="A186" s="80" t="s">
        <v>29</v>
      </c>
      <c r="B186" s="191">
        <f>SUM(D186:U186)+11</f>
        <v>21</v>
      </c>
      <c r="C186" s="25">
        <f>B186</f>
        <v>21</v>
      </c>
      <c r="D186" s="75">
        <v>1</v>
      </c>
      <c r="E186" s="75"/>
      <c r="F186" s="75">
        <v>1</v>
      </c>
      <c r="G186" s="75">
        <v>1</v>
      </c>
      <c r="H186" s="54"/>
      <c r="I186" s="75">
        <v>1</v>
      </c>
      <c r="J186" s="75"/>
      <c r="K186" s="75"/>
      <c r="L186" s="75">
        <v>1</v>
      </c>
      <c r="M186" s="75">
        <v>1</v>
      </c>
      <c r="N186" s="75">
        <v>1</v>
      </c>
      <c r="O186" s="75"/>
      <c r="P186" s="75">
        <v>1</v>
      </c>
      <c r="Q186" s="75">
        <v>1</v>
      </c>
      <c r="R186" s="75"/>
      <c r="S186" s="54"/>
      <c r="T186" s="75">
        <v>1</v>
      </c>
      <c r="U186" s="75"/>
    </row>
    <row r="187" spans="1:21" x14ac:dyDescent="0.3">
      <c r="A187" s="80" t="s">
        <v>30</v>
      </c>
      <c r="B187" s="191">
        <f>B185+B186</f>
        <v>31</v>
      </c>
      <c r="C187" s="25">
        <f>C185+C186</f>
        <v>31</v>
      </c>
      <c r="D187" s="75"/>
      <c r="E187" s="75"/>
      <c r="F187" s="75"/>
      <c r="G187" s="75"/>
      <c r="H187" s="54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54"/>
      <c r="T187" s="75"/>
      <c r="U187" s="75"/>
    </row>
    <row r="188" spans="1:21" x14ac:dyDescent="0.3">
      <c r="A188" s="80" t="s">
        <v>31</v>
      </c>
      <c r="B188" s="191">
        <f>SUM(D188:U188)+2</f>
        <v>12</v>
      </c>
      <c r="C188" s="25">
        <f>B188</f>
        <v>12</v>
      </c>
      <c r="D188" s="75"/>
      <c r="E188" s="75">
        <v>1</v>
      </c>
      <c r="F188" s="75"/>
      <c r="G188" s="75">
        <v>1</v>
      </c>
      <c r="H188" s="54"/>
      <c r="I188" s="75">
        <v>1</v>
      </c>
      <c r="J188" s="75">
        <v>1</v>
      </c>
      <c r="K188" s="75"/>
      <c r="L188" s="75"/>
      <c r="M188" s="75"/>
      <c r="N188" s="75"/>
      <c r="O188" s="75">
        <v>1</v>
      </c>
      <c r="P188" s="75">
        <v>2</v>
      </c>
      <c r="Q188" s="75">
        <v>2</v>
      </c>
      <c r="R188" s="75">
        <v>1</v>
      </c>
      <c r="S188" s="54"/>
      <c r="T188" s="75"/>
      <c r="U188" s="75"/>
    </row>
    <row r="189" spans="1:21" ht="17" thickBot="1" x14ac:dyDescent="0.35">
      <c r="A189" s="82" t="s">
        <v>32</v>
      </c>
      <c r="B189" s="191">
        <f>SUM(D189:U189)+10</f>
        <v>60</v>
      </c>
      <c r="C189" s="26">
        <f>B189</f>
        <v>60</v>
      </c>
      <c r="D189" s="78"/>
      <c r="E189" s="78">
        <v>5</v>
      </c>
      <c r="F189" s="78"/>
      <c r="G189" s="78">
        <v>5</v>
      </c>
      <c r="H189" s="79"/>
      <c r="I189" s="78">
        <v>5</v>
      </c>
      <c r="J189" s="78">
        <v>5</v>
      </c>
      <c r="K189" s="78"/>
      <c r="L189" s="78"/>
      <c r="M189" s="78"/>
      <c r="N189" s="78"/>
      <c r="O189" s="78">
        <v>5</v>
      </c>
      <c r="P189" s="78">
        <v>10</v>
      </c>
      <c r="Q189" s="78">
        <v>10</v>
      </c>
      <c r="R189" s="78">
        <v>5</v>
      </c>
      <c r="S189" s="79"/>
      <c r="T189" s="78"/>
      <c r="U189" s="78"/>
    </row>
    <row r="190" spans="1:21" ht="21.1" x14ac:dyDescent="0.35">
      <c r="A190" s="48" t="s">
        <v>309</v>
      </c>
      <c r="B190" s="191"/>
      <c r="C190" s="27"/>
      <c r="D190" s="75" t="s">
        <v>543</v>
      </c>
      <c r="E190" s="75"/>
      <c r="F190" s="75" t="s">
        <v>543</v>
      </c>
      <c r="G190" s="75" t="s">
        <v>543</v>
      </c>
      <c r="H190" s="54"/>
      <c r="I190" s="75" t="s">
        <v>543</v>
      </c>
      <c r="J190" s="75"/>
      <c r="K190" s="75"/>
      <c r="L190" s="75" t="s">
        <v>543</v>
      </c>
      <c r="M190" s="75" t="s">
        <v>543</v>
      </c>
      <c r="N190" s="75" t="s">
        <v>543</v>
      </c>
      <c r="O190" s="83"/>
      <c r="P190" s="83" t="s">
        <v>543</v>
      </c>
      <c r="Q190" s="83" t="s">
        <v>543</v>
      </c>
      <c r="R190" s="83" t="s">
        <v>640</v>
      </c>
      <c r="S190" s="54"/>
      <c r="T190" s="75" t="s">
        <v>543</v>
      </c>
      <c r="U190" s="75" t="s">
        <v>551</v>
      </c>
    </row>
    <row r="191" spans="1:21" x14ac:dyDescent="0.3">
      <c r="A191" s="80" t="s">
        <v>28</v>
      </c>
      <c r="B191" s="191">
        <f>SUM(D191:U191)+12</f>
        <v>23</v>
      </c>
      <c r="C191" s="25">
        <f>B191+24</f>
        <v>47</v>
      </c>
      <c r="D191" s="75">
        <v>1</v>
      </c>
      <c r="E191" s="75"/>
      <c r="F191" s="75">
        <v>1</v>
      </c>
      <c r="G191" s="75">
        <v>1</v>
      </c>
      <c r="H191" s="54"/>
      <c r="I191" s="75">
        <v>1</v>
      </c>
      <c r="J191" s="75"/>
      <c r="K191" s="75"/>
      <c r="L191" s="75">
        <v>1</v>
      </c>
      <c r="M191" s="75">
        <v>1</v>
      </c>
      <c r="N191" s="75">
        <v>1</v>
      </c>
      <c r="O191" s="75"/>
      <c r="P191" s="75">
        <v>1</v>
      </c>
      <c r="Q191" s="75">
        <v>1</v>
      </c>
      <c r="R191" s="75">
        <v>1</v>
      </c>
      <c r="S191" s="54"/>
      <c r="T191" s="75">
        <v>1</v>
      </c>
      <c r="U191" s="75"/>
    </row>
    <row r="192" spans="1:21" x14ac:dyDescent="0.3">
      <c r="A192" s="80" t="s">
        <v>29</v>
      </c>
      <c r="B192" s="191">
        <f>SUM(D192:U192)</f>
        <v>1</v>
      </c>
      <c r="C192" s="25">
        <f>B192+5</f>
        <v>6</v>
      </c>
      <c r="D192" s="75"/>
      <c r="E192" s="75"/>
      <c r="F192" s="75"/>
      <c r="G192" s="75"/>
      <c r="H192" s="54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54"/>
      <c r="T192" s="75"/>
      <c r="U192" s="75">
        <v>1</v>
      </c>
    </row>
    <row r="193" spans="1:21" x14ac:dyDescent="0.3">
      <c r="A193" s="80" t="s">
        <v>30</v>
      </c>
      <c r="B193" s="191">
        <f>B191+B192</f>
        <v>24</v>
      </c>
      <c r="C193" s="25">
        <f>C191+C192</f>
        <v>53</v>
      </c>
      <c r="D193" s="75"/>
      <c r="E193" s="75"/>
      <c r="F193" s="75"/>
      <c r="G193" s="75"/>
      <c r="H193" s="54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54"/>
      <c r="T193" s="75"/>
      <c r="U193" s="75"/>
    </row>
    <row r="194" spans="1:21" x14ac:dyDescent="0.3">
      <c r="A194" s="80" t="s">
        <v>31</v>
      </c>
      <c r="B194" s="191">
        <f>SUM(D194:U194)+3</f>
        <v>9</v>
      </c>
      <c r="C194" s="25">
        <f>B194+17</f>
        <v>26</v>
      </c>
      <c r="D194" s="75"/>
      <c r="E194" s="75"/>
      <c r="F194" s="75"/>
      <c r="G194" s="75">
        <v>1</v>
      </c>
      <c r="H194" s="54"/>
      <c r="I194" s="75"/>
      <c r="J194" s="75"/>
      <c r="K194" s="75"/>
      <c r="L194" s="75">
        <v>1</v>
      </c>
      <c r="M194" s="75"/>
      <c r="N194" s="75"/>
      <c r="O194" s="75"/>
      <c r="P194" s="75">
        <v>2</v>
      </c>
      <c r="Q194" s="75"/>
      <c r="R194" s="75"/>
      <c r="S194" s="54"/>
      <c r="T194" s="75">
        <v>2</v>
      </c>
      <c r="U194" s="75"/>
    </row>
    <row r="195" spans="1:21" ht="17" thickBot="1" x14ac:dyDescent="0.35">
      <c r="A195" s="82" t="s">
        <v>32</v>
      </c>
      <c r="B195" s="191">
        <f>SUM(D195:U195)+15</f>
        <v>45</v>
      </c>
      <c r="C195" s="26">
        <f>B195+85</f>
        <v>130</v>
      </c>
      <c r="D195" s="78"/>
      <c r="E195" s="78"/>
      <c r="F195" s="78"/>
      <c r="G195" s="78">
        <v>5</v>
      </c>
      <c r="H195" s="79"/>
      <c r="I195" s="78"/>
      <c r="J195" s="78"/>
      <c r="K195" s="78"/>
      <c r="L195" s="78">
        <v>5</v>
      </c>
      <c r="M195" s="78"/>
      <c r="N195" s="78"/>
      <c r="O195" s="78"/>
      <c r="P195" s="78">
        <v>10</v>
      </c>
      <c r="Q195" s="78"/>
      <c r="R195" s="78"/>
      <c r="S195" s="79"/>
      <c r="T195" s="78">
        <v>10</v>
      </c>
      <c r="U195" s="78"/>
    </row>
    <row r="196" spans="1:21" ht="21.1" x14ac:dyDescent="0.35">
      <c r="A196" s="48" t="s">
        <v>310</v>
      </c>
      <c r="B196" s="191"/>
      <c r="C196" s="27"/>
      <c r="D196" s="75" t="s">
        <v>604</v>
      </c>
      <c r="E196" s="75"/>
      <c r="F196" s="75" t="s">
        <v>604</v>
      </c>
      <c r="G196" s="75"/>
      <c r="H196" s="54"/>
      <c r="I196" s="75"/>
      <c r="J196" s="75" t="s">
        <v>685</v>
      </c>
      <c r="K196" s="75" t="s">
        <v>604</v>
      </c>
      <c r="L196" s="75"/>
      <c r="M196" s="75"/>
      <c r="N196" s="75"/>
      <c r="O196" s="75"/>
      <c r="P196" s="83"/>
      <c r="Q196" s="83"/>
      <c r="R196" s="83"/>
      <c r="S196" s="101"/>
      <c r="T196" s="83"/>
      <c r="U196" s="83"/>
    </row>
    <row r="197" spans="1:21" x14ac:dyDescent="0.3">
      <c r="A197" s="80" t="s">
        <v>28</v>
      </c>
      <c r="B197" s="191">
        <f>SUM(D197:U197)+3</f>
        <v>7</v>
      </c>
      <c r="C197" s="25">
        <f>B197</f>
        <v>7</v>
      </c>
      <c r="D197" s="75">
        <v>1</v>
      </c>
      <c r="E197" s="75"/>
      <c r="F197" s="75">
        <v>1</v>
      </c>
      <c r="G197" s="75"/>
      <c r="H197" s="54"/>
      <c r="I197" s="75"/>
      <c r="J197" s="75">
        <v>1</v>
      </c>
      <c r="K197" s="75">
        <v>1</v>
      </c>
      <c r="L197" s="75"/>
      <c r="M197" s="75"/>
      <c r="N197" s="75"/>
      <c r="O197" s="75"/>
      <c r="P197" s="75"/>
      <c r="Q197" s="75"/>
      <c r="R197" s="75"/>
      <c r="S197" s="54"/>
      <c r="T197" s="75"/>
      <c r="U197" s="75"/>
    </row>
    <row r="198" spans="1:21" x14ac:dyDescent="0.3">
      <c r="A198" s="80" t="s">
        <v>29</v>
      </c>
      <c r="B198" s="191">
        <f>SUM(D198:U198)+2</f>
        <v>2</v>
      </c>
      <c r="C198" s="25">
        <f>B198</f>
        <v>2</v>
      </c>
      <c r="D198" s="75"/>
      <c r="E198" s="75"/>
      <c r="F198" s="75"/>
      <c r="G198" s="75"/>
      <c r="H198" s="54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54"/>
      <c r="T198" s="75"/>
      <c r="U198" s="75"/>
    </row>
    <row r="199" spans="1:21" x14ac:dyDescent="0.3">
      <c r="A199" s="80" t="s">
        <v>30</v>
      </c>
      <c r="B199" s="191">
        <f>B197+B198</f>
        <v>9</v>
      </c>
      <c r="C199" s="25">
        <f>C197+C198</f>
        <v>9</v>
      </c>
      <c r="D199" s="75"/>
      <c r="E199" s="75"/>
      <c r="F199" s="75"/>
      <c r="G199" s="75"/>
      <c r="H199" s="54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54"/>
      <c r="T199" s="75"/>
      <c r="U199" s="75"/>
    </row>
    <row r="200" spans="1:21" x14ac:dyDescent="0.3">
      <c r="A200" s="80" t="s">
        <v>31</v>
      </c>
      <c r="B200" s="191">
        <f>SUM(D200:U200)</f>
        <v>0</v>
      </c>
      <c r="C200" s="25">
        <f>B200</f>
        <v>0</v>
      </c>
      <c r="D200" s="75"/>
      <c r="E200" s="75"/>
      <c r="F200" s="75"/>
      <c r="G200" s="75"/>
      <c r="H200" s="54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54"/>
      <c r="T200" s="75"/>
      <c r="U200" s="75"/>
    </row>
    <row r="201" spans="1:21" ht="17" thickBot="1" x14ac:dyDescent="0.35">
      <c r="A201" s="82" t="s">
        <v>32</v>
      </c>
      <c r="B201" s="191">
        <f>SUM(D201:U201)</f>
        <v>0</v>
      </c>
      <c r="C201" s="26">
        <f>B201</f>
        <v>0</v>
      </c>
      <c r="D201" s="78"/>
      <c r="E201" s="78"/>
      <c r="F201" s="78"/>
      <c r="G201" s="78"/>
      <c r="H201" s="79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9"/>
      <c r="T201" s="78"/>
      <c r="U201" s="78"/>
    </row>
    <row r="202" spans="1:21" ht="21.1" x14ac:dyDescent="0.35">
      <c r="A202" s="48" t="s">
        <v>311</v>
      </c>
      <c r="B202" s="191"/>
      <c r="C202" s="27"/>
      <c r="D202" s="75"/>
      <c r="E202" s="75" t="s">
        <v>551</v>
      </c>
      <c r="F202" s="75"/>
      <c r="G202" s="75" t="s">
        <v>551</v>
      </c>
      <c r="H202" s="54"/>
      <c r="I202" s="75" t="s">
        <v>551</v>
      </c>
      <c r="J202" s="75" t="s">
        <v>551</v>
      </c>
      <c r="K202" s="75"/>
      <c r="L202" s="75"/>
      <c r="M202" s="75" t="s">
        <v>685</v>
      </c>
      <c r="N202" s="75" t="s">
        <v>621</v>
      </c>
      <c r="O202" s="75" t="s">
        <v>545</v>
      </c>
      <c r="P202" s="75"/>
      <c r="Q202" s="75"/>
      <c r="R202" s="75"/>
      <c r="S202" s="54"/>
      <c r="T202" s="75" t="s">
        <v>551</v>
      </c>
      <c r="U202" s="75" t="s">
        <v>551</v>
      </c>
    </row>
    <row r="203" spans="1:21" x14ac:dyDescent="0.3">
      <c r="A203" s="80" t="s">
        <v>28</v>
      </c>
      <c r="B203" s="191">
        <f>SUM(D203:U203)+3</f>
        <v>5</v>
      </c>
      <c r="C203" s="25">
        <f>B203+31</f>
        <v>36</v>
      </c>
      <c r="D203" s="75"/>
      <c r="E203" s="75"/>
      <c r="F203" s="75"/>
      <c r="G203" s="75"/>
      <c r="H203" s="54"/>
      <c r="I203" s="75"/>
      <c r="J203" s="75"/>
      <c r="K203" s="75"/>
      <c r="L203" s="75"/>
      <c r="M203" s="75">
        <v>1</v>
      </c>
      <c r="N203" s="75"/>
      <c r="O203" s="75">
        <v>1</v>
      </c>
      <c r="P203" s="75"/>
      <c r="Q203" s="75"/>
      <c r="R203" s="75"/>
      <c r="S203" s="54"/>
      <c r="T203" s="75"/>
      <c r="U203" s="75"/>
    </row>
    <row r="204" spans="1:21" x14ac:dyDescent="0.3">
      <c r="A204" s="80" t="s">
        <v>29</v>
      </c>
      <c r="B204" s="191">
        <f>SUM(D204:U204)+8</f>
        <v>14</v>
      </c>
      <c r="C204" s="25">
        <f>B204+26</f>
        <v>40</v>
      </c>
      <c r="D204" s="75"/>
      <c r="E204" s="75">
        <v>1</v>
      </c>
      <c r="F204" s="75"/>
      <c r="G204" s="75">
        <v>1</v>
      </c>
      <c r="H204" s="54"/>
      <c r="I204" s="75">
        <v>1</v>
      </c>
      <c r="J204" s="75">
        <v>1</v>
      </c>
      <c r="K204" s="75"/>
      <c r="L204" s="75"/>
      <c r="M204" s="75"/>
      <c r="N204" s="75"/>
      <c r="O204" s="75"/>
      <c r="P204" s="75"/>
      <c r="Q204" s="75"/>
      <c r="R204" s="75"/>
      <c r="S204" s="54"/>
      <c r="T204" s="75">
        <v>1</v>
      </c>
      <c r="U204" s="75">
        <v>1</v>
      </c>
    </row>
    <row r="205" spans="1:21" x14ac:dyDescent="0.3">
      <c r="A205" s="80" t="s">
        <v>30</v>
      </c>
      <c r="B205" s="191">
        <f>B203+B204</f>
        <v>19</v>
      </c>
      <c r="C205" s="25">
        <f>C203+C204</f>
        <v>76</v>
      </c>
      <c r="D205" s="75"/>
      <c r="E205" s="75"/>
      <c r="F205" s="75"/>
      <c r="G205" s="75"/>
      <c r="H205" s="54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54"/>
      <c r="T205" s="75"/>
      <c r="U205" s="75"/>
    </row>
    <row r="206" spans="1:21" x14ac:dyDescent="0.3">
      <c r="A206" s="80" t="s">
        <v>31</v>
      </c>
      <c r="B206" s="191">
        <f>SUM(D206:U206)+1</f>
        <v>2</v>
      </c>
      <c r="C206" s="25">
        <f>B206+2</f>
        <v>4</v>
      </c>
      <c r="D206" s="75"/>
      <c r="E206" s="75"/>
      <c r="F206" s="75"/>
      <c r="G206" s="75"/>
      <c r="H206" s="54"/>
      <c r="I206" s="75"/>
      <c r="J206" s="75"/>
      <c r="K206" s="75"/>
      <c r="L206" s="75"/>
      <c r="M206" s="75"/>
      <c r="N206" s="75"/>
      <c r="O206" s="75">
        <v>1</v>
      </c>
      <c r="P206" s="75"/>
      <c r="Q206" s="75"/>
      <c r="R206" s="75"/>
      <c r="S206" s="54"/>
      <c r="T206" s="75"/>
      <c r="U206" s="75"/>
    </row>
    <row r="207" spans="1:21" ht="17" thickBot="1" x14ac:dyDescent="0.35">
      <c r="A207" s="82" t="s">
        <v>32</v>
      </c>
      <c r="B207" s="191">
        <f>SUM(D207:U207)+5</f>
        <v>10</v>
      </c>
      <c r="C207" s="26">
        <f>B207+10</f>
        <v>20</v>
      </c>
      <c r="D207" s="78"/>
      <c r="E207" s="78"/>
      <c r="F207" s="78"/>
      <c r="G207" s="78"/>
      <c r="H207" s="79"/>
      <c r="I207" s="78"/>
      <c r="J207" s="78"/>
      <c r="K207" s="78"/>
      <c r="L207" s="78"/>
      <c r="M207" s="78"/>
      <c r="N207" s="78"/>
      <c r="O207" s="78">
        <v>5</v>
      </c>
      <c r="P207" s="75"/>
      <c r="Q207" s="75"/>
      <c r="R207" s="75"/>
      <c r="S207" s="54"/>
      <c r="T207" s="75"/>
      <c r="U207" s="75"/>
    </row>
    <row r="208" spans="1:21" ht="21.1" x14ac:dyDescent="0.35">
      <c r="A208" s="48" t="s">
        <v>502</v>
      </c>
      <c r="B208" s="191"/>
      <c r="C208" s="27"/>
      <c r="D208" s="75" t="s">
        <v>624</v>
      </c>
      <c r="E208" s="75" t="s">
        <v>545</v>
      </c>
      <c r="F208" s="75">
        <v>4</v>
      </c>
      <c r="G208" s="75">
        <v>4</v>
      </c>
      <c r="H208" s="54"/>
      <c r="I208" s="75">
        <v>4</v>
      </c>
      <c r="J208" s="75" t="s">
        <v>596</v>
      </c>
      <c r="K208" s="75">
        <v>4</v>
      </c>
      <c r="L208" s="75">
        <v>4</v>
      </c>
      <c r="M208" s="75">
        <v>4</v>
      </c>
      <c r="N208" s="75">
        <v>4</v>
      </c>
      <c r="O208" s="75"/>
      <c r="P208" s="83" t="s">
        <v>635</v>
      </c>
      <c r="Q208" s="83">
        <v>4</v>
      </c>
      <c r="R208" s="83">
        <v>4</v>
      </c>
      <c r="S208" s="101"/>
      <c r="T208" s="83">
        <v>4</v>
      </c>
      <c r="U208" s="83" t="s">
        <v>545</v>
      </c>
    </row>
    <row r="209" spans="1:21" x14ac:dyDescent="0.3">
      <c r="A209" s="80" t="s">
        <v>28</v>
      </c>
      <c r="B209" s="191">
        <f>SUM(D209:U209)</f>
        <v>15</v>
      </c>
      <c r="C209" s="25">
        <f>B209</f>
        <v>15</v>
      </c>
      <c r="D209" s="75">
        <v>1</v>
      </c>
      <c r="E209" s="75">
        <v>1</v>
      </c>
      <c r="F209" s="75">
        <v>1</v>
      </c>
      <c r="G209" s="75">
        <v>1</v>
      </c>
      <c r="H209" s="54"/>
      <c r="I209" s="75">
        <v>1</v>
      </c>
      <c r="J209" s="75">
        <v>1</v>
      </c>
      <c r="K209" s="75">
        <v>1</v>
      </c>
      <c r="L209" s="75">
        <v>1</v>
      </c>
      <c r="M209" s="75">
        <v>1</v>
      </c>
      <c r="N209" s="75">
        <v>1</v>
      </c>
      <c r="O209" s="75"/>
      <c r="P209" s="75">
        <v>1</v>
      </c>
      <c r="Q209" s="75">
        <v>1</v>
      </c>
      <c r="R209" s="75">
        <v>1</v>
      </c>
      <c r="S209" s="54"/>
      <c r="T209" s="75">
        <v>1</v>
      </c>
      <c r="U209" s="75">
        <v>1</v>
      </c>
    </row>
    <row r="210" spans="1:21" x14ac:dyDescent="0.3">
      <c r="A210" s="80" t="s">
        <v>29</v>
      </c>
      <c r="B210" s="191">
        <f>SUM(D210:U210)</f>
        <v>0</v>
      </c>
      <c r="C210" s="25">
        <f>B210</f>
        <v>0</v>
      </c>
      <c r="D210" s="75"/>
      <c r="E210" s="75"/>
      <c r="F210" s="75"/>
      <c r="G210" s="75"/>
      <c r="H210" s="54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54"/>
      <c r="T210" s="75"/>
      <c r="U210" s="75"/>
    </row>
    <row r="211" spans="1:21" x14ac:dyDescent="0.3">
      <c r="A211" s="80" t="s">
        <v>30</v>
      </c>
      <c r="B211" s="191">
        <f>B209+B210</f>
        <v>15</v>
      </c>
      <c r="C211" s="25">
        <f>C209+C210</f>
        <v>15</v>
      </c>
      <c r="D211" s="75"/>
      <c r="E211" s="75"/>
      <c r="F211" s="75"/>
      <c r="G211" s="75"/>
      <c r="H211" s="54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54"/>
      <c r="T211" s="75"/>
      <c r="U211" s="75"/>
    </row>
    <row r="212" spans="1:21" x14ac:dyDescent="0.3">
      <c r="A212" s="80" t="s">
        <v>31</v>
      </c>
      <c r="B212" s="191">
        <f>SUM(D212:U212)</f>
        <v>5</v>
      </c>
      <c r="C212" s="25">
        <f>B212</f>
        <v>5</v>
      </c>
      <c r="D212" s="75">
        <v>1</v>
      </c>
      <c r="E212" s="75"/>
      <c r="F212" s="75"/>
      <c r="G212" s="75"/>
      <c r="H212" s="54"/>
      <c r="I212" s="75">
        <v>1</v>
      </c>
      <c r="J212" s="75"/>
      <c r="K212" s="75"/>
      <c r="L212" s="75"/>
      <c r="M212" s="75"/>
      <c r="N212" s="75">
        <v>2</v>
      </c>
      <c r="O212" s="75"/>
      <c r="P212" s="75"/>
      <c r="Q212" s="75"/>
      <c r="R212" s="75"/>
      <c r="S212" s="54"/>
      <c r="T212" s="75">
        <v>1</v>
      </c>
      <c r="U212" s="75"/>
    </row>
    <row r="213" spans="1:21" ht="17" thickBot="1" x14ac:dyDescent="0.35">
      <c r="A213" s="82" t="s">
        <v>32</v>
      </c>
      <c r="B213" s="191">
        <f>SUM(D213:U213)</f>
        <v>25</v>
      </c>
      <c r="C213" s="26">
        <f>B213</f>
        <v>25</v>
      </c>
      <c r="D213" s="78">
        <v>5</v>
      </c>
      <c r="E213" s="78"/>
      <c r="F213" s="78"/>
      <c r="G213" s="78"/>
      <c r="H213" s="79"/>
      <c r="I213" s="78">
        <v>5</v>
      </c>
      <c r="J213" s="78"/>
      <c r="K213" s="78"/>
      <c r="L213" s="78"/>
      <c r="M213" s="78"/>
      <c r="N213" s="78">
        <v>10</v>
      </c>
      <c r="O213" s="78"/>
      <c r="P213" s="78"/>
      <c r="Q213" s="78"/>
      <c r="R213" s="78"/>
      <c r="S213" s="79"/>
      <c r="T213" s="78">
        <v>5</v>
      </c>
      <c r="U213" s="78"/>
    </row>
    <row r="214" spans="1:21" ht="21.1" x14ac:dyDescent="0.35">
      <c r="A214" s="48" t="s">
        <v>64</v>
      </c>
      <c r="B214" s="191"/>
      <c r="C214" s="27"/>
      <c r="D214" s="75"/>
      <c r="E214" s="75"/>
      <c r="F214" s="75"/>
      <c r="G214" s="75"/>
      <c r="H214" s="54"/>
      <c r="I214" s="75"/>
      <c r="J214" s="75"/>
      <c r="K214" s="75"/>
      <c r="L214" s="75"/>
      <c r="M214" s="75"/>
      <c r="N214" s="75"/>
      <c r="O214" s="75" t="s">
        <v>563</v>
      </c>
      <c r="P214" s="75" t="s">
        <v>551</v>
      </c>
      <c r="Q214" s="75" t="s">
        <v>551</v>
      </c>
      <c r="R214" s="75" t="s">
        <v>621</v>
      </c>
      <c r="S214" s="54"/>
      <c r="T214" s="75"/>
      <c r="U214" s="75"/>
    </row>
    <row r="215" spans="1:21" x14ac:dyDescent="0.3">
      <c r="A215" s="80" t="s">
        <v>28</v>
      </c>
      <c r="B215" s="191">
        <f>SUM(D215:U215)</f>
        <v>1</v>
      </c>
      <c r="C215" s="25">
        <f>B215+11</f>
        <v>12</v>
      </c>
      <c r="D215" s="75"/>
      <c r="E215" s="75"/>
      <c r="F215" s="75"/>
      <c r="G215" s="75"/>
      <c r="H215" s="54"/>
      <c r="I215" s="75"/>
      <c r="J215" s="75"/>
      <c r="K215" s="75"/>
      <c r="L215" s="75"/>
      <c r="M215" s="75"/>
      <c r="N215" s="75"/>
      <c r="O215" s="75">
        <v>1</v>
      </c>
      <c r="P215" s="75"/>
      <c r="Q215" s="75"/>
      <c r="R215" s="75"/>
      <c r="S215" s="54"/>
      <c r="T215" s="75"/>
      <c r="U215" s="75"/>
    </row>
    <row r="216" spans="1:21" x14ac:dyDescent="0.3">
      <c r="A216" s="80" t="s">
        <v>29</v>
      </c>
      <c r="B216" s="191">
        <f>SUM(D216:U216)</f>
        <v>2</v>
      </c>
      <c r="C216" s="25">
        <f>B216+2</f>
        <v>4</v>
      </c>
      <c r="D216" s="75"/>
      <c r="E216" s="75"/>
      <c r="F216" s="75"/>
      <c r="G216" s="75"/>
      <c r="H216" s="54"/>
      <c r="I216" s="75"/>
      <c r="J216" s="75"/>
      <c r="K216" s="75"/>
      <c r="L216" s="75"/>
      <c r="M216" s="75"/>
      <c r="N216" s="75"/>
      <c r="O216" s="75"/>
      <c r="P216" s="75">
        <v>1</v>
      </c>
      <c r="Q216" s="75">
        <v>1</v>
      </c>
      <c r="R216" s="75"/>
      <c r="S216" s="54"/>
      <c r="T216" s="75"/>
      <c r="U216" s="75"/>
    </row>
    <row r="217" spans="1:21" x14ac:dyDescent="0.3">
      <c r="A217" s="80" t="s">
        <v>30</v>
      </c>
      <c r="B217" s="191">
        <f>B215+B216</f>
        <v>3</v>
      </c>
      <c r="C217" s="25">
        <f>C215+C216</f>
        <v>16</v>
      </c>
      <c r="D217" s="75"/>
      <c r="E217" s="75"/>
      <c r="F217" s="75"/>
      <c r="G217" s="75"/>
      <c r="H217" s="54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54"/>
      <c r="T217" s="75"/>
      <c r="U217" s="75"/>
    </row>
    <row r="218" spans="1:21" x14ac:dyDescent="0.3">
      <c r="A218" s="80" t="s">
        <v>31</v>
      </c>
      <c r="B218" s="191">
        <f>SUM(D218:U218)</f>
        <v>0</v>
      </c>
      <c r="C218" s="25">
        <f>B218</f>
        <v>0</v>
      </c>
      <c r="D218" s="75"/>
      <c r="E218" s="75"/>
      <c r="F218" s="75"/>
      <c r="G218" s="75"/>
      <c r="H218" s="54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54"/>
      <c r="T218" s="75"/>
      <c r="U218" s="75"/>
    </row>
    <row r="219" spans="1:21" ht="17" thickBot="1" x14ac:dyDescent="0.35">
      <c r="A219" s="82" t="s">
        <v>32</v>
      </c>
      <c r="B219" s="191">
        <f>SUM(D219:U219)</f>
        <v>0</v>
      </c>
      <c r="C219" s="26">
        <f>B219</f>
        <v>0</v>
      </c>
      <c r="D219" s="78"/>
      <c r="E219" s="78"/>
      <c r="F219" s="78"/>
      <c r="G219" s="78"/>
      <c r="H219" s="79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9"/>
      <c r="T219" s="78"/>
      <c r="U219" s="78"/>
    </row>
    <row r="220" spans="1:21" ht="21.1" x14ac:dyDescent="0.35">
      <c r="A220" s="48" t="s">
        <v>717</v>
      </c>
      <c r="B220" s="191"/>
      <c r="C220" s="27"/>
      <c r="D220" s="75"/>
      <c r="E220" s="75"/>
      <c r="F220" s="75"/>
      <c r="G220" s="75"/>
      <c r="H220" s="54"/>
      <c r="I220" s="75"/>
      <c r="J220" s="75"/>
      <c r="K220" s="75"/>
      <c r="L220" s="75"/>
      <c r="M220" s="75"/>
      <c r="N220" s="75"/>
      <c r="O220" s="75" t="s">
        <v>547</v>
      </c>
      <c r="P220" s="75"/>
      <c r="Q220" s="75"/>
      <c r="R220" s="75"/>
      <c r="S220" s="54"/>
      <c r="T220" s="75"/>
      <c r="U220" s="75"/>
    </row>
    <row r="221" spans="1:21" x14ac:dyDescent="0.3">
      <c r="A221" s="80" t="s">
        <v>28</v>
      </c>
      <c r="B221" s="191">
        <f>SUM(D221:U221)</f>
        <v>1</v>
      </c>
      <c r="C221" s="25">
        <f>B221</f>
        <v>1</v>
      </c>
      <c r="D221" s="75"/>
      <c r="E221" s="75"/>
      <c r="F221" s="75"/>
      <c r="G221" s="75"/>
      <c r="H221" s="54"/>
      <c r="I221" s="75"/>
      <c r="J221" s="75"/>
      <c r="K221" s="75"/>
      <c r="L221" s="75"/>
      <c r="M221" s="75"/>
      <c r="N221" s="75"/>
      <c r="O221" s="75">
        <v>1</v>
      </c>
      <c r="P221" s="75"/>
      <c r="Q221" s="75"/>
      <c r="R221" s="75"/>
      <c r="S221" s="54"/>
      <c r="T221" s="75"/>
      <c r="U221" s="75"/>
    </row>
    <row r="222" spans="1:21" x14ac:dyDescent="0.3">
      <c r="A222" s="80" t="s">
        <v>29</v>
      </c>
      <c r="B222" s="191">
        <f>SUM(D222:U222)+4</f>
        <v>4</v>
      </c>
      <c r="C222" s="25">
        <f>B222</f>
        <v>4</v>
      </c>
      <c r="D222" s="75"/>
      <c r="E222" s="75"/>
      <c r="F222" s="75"/>
      <c r="G222" s="75"/>
      <c r="H222" s="54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54"/>
      <c r="T222" s="75"/>
      <c r="U222" s="75"/>
    </row>
    <row r="223" spans="1:21" x14ac:dyDescent="0.3">
      <c r="A223" s="80" t="s">
        <v>30</v>
      </c>
      <c r="B223" s="191">
        <f>B221+B222</f>
        <v>5</v>
      </c>
      <c r="C223" s="25">
        <f>C221+C222</f>
        <v>5</v>
      </c>
      <c r="D223" s="75"/>
      <c r="E223" s="75"/>
      <c r="F223" s="75"/>
      <c r="G223" s="75"/>
      <c r="H223" s="54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54"/>
      <c r="T223" s="75"/>
      <c r="U223" s="75"/>
    </row>
    <row r="224" spans="1:21" x14ac:dyDescent="0.3">
      <c r="A224" s="80" t="s">
        <v>31</v>
      </c>
      <c r="B224" s="191">
        <f>SUM(D224:U224)</f>
        <v>0</v>
      </c>
      <c r="C224" s="25">
        <f>B224</f>
        <v>0</v>
      </c>
      <c r="D224" s="75"/>
      <c r="E224" s="75"/>
      <c r="F224" s="75"/>
      <c r="G224" s="75"/>
      <c r="H224" s="54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54"/>
      <c r="T224" s="75"/>
      <c r="U224" s="75"/>
    </row>
    <row r="225" spans="1:21" ht="17" thickBot="1" x14ac:dyDescent="0.35">
      <c r="A225" s="82" t="s">
        <v>32</v>
      </c>
      <c r="B225" s="191">
        <f>SUM(D225:U225)</f>
        <v>0</v>
      </c>
      <c r="C225" s="26">
        <f>B225</f>
        <v>0</v>
      </c>
      <c r="D225" s="78"/>
      <c r="E225" s="78"/>
      <c r="F225" s="78"/>
      <c r="G225" s="78"/>
      <c r="H225" s="79"/>
      <c r="I225" s="78"/>
      <c r="J225" s="78"/>
      <c r="K225" s="78"/>
      <c r="L225" s="78"/>
      <c r="M225" s="78"/>
      <c r="N225" s="42"/>
      <c r="O225" s="78"/>
      <c r="P225" s="78"/>
      <c r="Q225" s="78"/>
      <c r="R225" s="78"/>
      <c r="S225" s="79"/>
      <c r="T225" s="78"/>
      <c r="U225" s="78"/>
    </row>
    <row r="226" spans="1:21" ht="21.1" x14ac:dyDescent="0.35">
      <c r="A226" s="48" t="s">
        <v>696</v>
      </c>
      <c r="B226" s="191"/>
      <c r="C226" s="27"/>
      <c r="D226" s="75"/>
      <c r="E226" s="75"/>
      <c r="F226" s="75"/>
      <c r="G226" s="75"/>
      <c r="H226" s="54"/>
      <c r="I226" s="75"/>
      <c r="J226" s="75"/>
      <c r="K226" s="75" t="s">
        <v>556</v>
      </c>
      <c r="L226" s="75" t="s">
        <v>604</v>
      </c>
      <c r="M226" s="75"/>
      <c r="N226" s="75"/>
      <c r="O226" s="75"/>
      <c r="P226" s="75"/>
      <c r="Q226" s="75"/>
      <c r="R226" s="75"/>
      <c r="S226" s="54"/>
      <c r="T226" s="75" t="s">
        <v>604</v>
      </c>
      <c r="U226" s="75" t="s">
        <v>732</v>
      </c>
    </row>
    <row r="227" spans="1:21" x14ac:dyDescent="0.3">
      <c r="A227" s="80" t="s">
        <v>28</v>
      </c>
      <c r="B227" s="191">
        <f>SUM(D227:U227)</f>
        <v>3</v>
      </c>
      <c r="C227" s="25">
        <f>B227</f>
        <v>3</v>
      </c>
      <c r="D227" s="75"/>
      <c r="E227" s="75"/>
      <c r="F227" s="75"/>
      <c r="G227" s="75"/>
      <c r="H227" s="54"/>
      <c r="I227" s="75"/>
      <c r="J227" s="75"/>
      <c r="K227" s="75"/>
      <c r="L227" s="75">
        <v>1</v>
      </c>
      <c r="M227" s="75"/>
      <c r="N227" s="75"/>
      <c r="O227" s="75"/>
      <c r="P227" s="75"/>
      <c r="Q227" s="75"/>
      <c r="R227" s="75"/>
      <c r="S227" s="54"/>
      <c r="T227" s="75">
        <v>1</v>
      </c>
      <c r="U227" s="75">
        <v>1</v>
      </c>
    </row>
    <row r="228" spans="1:21" x14ac:dyDescent="0.3">
      <c r="A228" s="80" t="s">
        <v>29</v>
      </c>
      <c r="B228" s="191">
        <f>SUM(D228:U228)</f>
        <v>1</v>
      </c>
      <c r="C228" s="25">
        <f>B228</f>
        <v>1</v>
      </c>
      <c r="D228" s="75"/>
      <c r="E228" s="75"/>
      <c r="F228" s="75"/>
      <c r="G228" s="75"/>
      <c r="H228" s="54"/>
      <c r="I228" s="75"/>
      <c r="J228" s="75"/>
      <c r="K228" s="75">
        <v>1</v>
      </c>
      <c r="L228" s="75"/>
      <c r="M228" s="75"/>
      <c r="N228" s="75"/>
      <c r="O228" s="75"/>
      <c r="P228" s="75"/>
      <c r="Q228" s="75"/>
      <c r="R228" s="75"/>
      <c r="S228" s="54"/>
      <c r="T228" s="75"/>
      <c r="U228" s="75"/>
    </row>
    <row r="229" spans="1:21" x14ac:dyDescent="0.3">
      <c r="A229" s="80" t="s">
        <v>30</v>
      </c>
      <c r="B229" s="191">
        <f>B227+B228</f>
        <v>4</v>
      </c>
      <c r="C229" s="25">
        <f>C227+C228</f>
        <v>4</v>
      </c>
      <c r="D229" s="75"/>
      <c r="E229" s="75"/>
      <c r="F229" s="75"/>
      <c r="G229" s="75"/>
      <c r="H229" s="54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54"/>
      <c r="T229" s="75"/>
      <c r="U229" s="75"/>
    </row>
    <row r="230" spans="1:21" x14ac:dyDescent="0.3">
      <c r="A230" s="80" t="s">
        <v>31</v>
      </c>
      <c r="B230" s="191">
        <f>SUM(D230:U230)</f>
        <v>0</v>
      </c>
      <c r="C230" s="25">
        <f>B230</f>
        <v>0</v>
      </c>
      <c r="D230" s="75"/>
      <c r="E230" s="75"/>
      <c r="F230" s="75"/>
      <c r="G230" s="75"/>
      <c r="H230" s="54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54"/>
      <c r="T230" s="75"/>
      <c r="U230" s="75"/>
    </row>
    <row r="231" spans="1:21" ht="17" thickBot="1" x14ac:dyDescent="0.35">
      <c r="A231" s="82" t="s">
        <v>32</v>
      </c>
      <c r="B231" s="191">
        <f>SUM(D231:U231)</f>
        <v>0</v>
      </c>
      <c r="C231" s="26">
        <f>B231</f>
        <v>0</v>
      </c>
      <c r="D231" s="78"/>
      <c r="E231" s="78"/>
      <c r="F231" s="78"/>
      <c r="G231" s="78"/>
      <c r="H231" s="79"/>
      <c r="I231" s="78"/>
      <c r="J231" s="78"/>
      <c r="K231" s="78"/>
      <c r="L231" s="78"/>
      <c r="M231" s="78"/>
      <c r="N231" s="42"/>
      <c r="O231" s="78"/>
      <c r="P231" s="78"/>
      <c r="Q231" s="78"/>
      <c r="R231" s="78"/>
      <c r="S231" s="79"/>
      <c r="T231" s="78"/>
      <c r="U231" s="78"/>
    </row>
    <row r="232" spans="1:21" ht="21.1" x14ac:dyDescent="0.35">
      <c r="A232" s="48" t="s">
        <v>314</v>
      </c>
      <c r="B232" s="191"/>
      <c r="C232" s="27"/>
      <c r="D232" s="75" t="s">
        <v>551</v>
      </c>
      <c r="E232" s="75">
        <v>5</v>
      </c>
      <c r="F232" s="75" t="s">
        <v>551</v>
      </c>
      <c r="G232" s="75" t="s">
        <v>604</v>
      </c>
      <c r="H232" s="54"/>
      <c r="I232" s="75">
        <v>5</v>
      </c>
      <c r="J232" s="75"/>
      <c r="K232" s="75" t="s">
        <v>551</v>
      </c>
      <c r="L232" s="75" t="s">
        <v>546</v>
      </c>
      <c r="M232" s="75" t="s">
        <v>551</v>
      </c>
      <c r="N232" s="75">
        <v>5</v>
      </c>
      <c r="O232" s="75">
        <v>6</v>
      </c>
      <c r="P232" s="75">
        <v>5</v>
      </c>
      <c r="Q232" s="75">
        <v>5</v>
      </c>
      <c r="R232" s="75">
        <v>5</v>
      </c>
      <c r="S232" s="54"/>
      <c r="T232" s="75">
        <v>6</v>
      </c>
      <c r="U232" s="75">
        <v>6</v>
      </c>
    </row>
    <row r="233" spans="1:21" x14ac:dyDescent="0.3">
      <c r="A233" s="80" t="s">
        <v>28</v>
      </c>
      <c r="B233" s="191">
        <f>SUM(D233:U233)+12</f>
        <v>23</v>
      </c>
      <c r="C233" s="25">
        <f>B233+32</f>
        <v>55</v>
      </c>
      <c r="D233" s="75"/>
      <c r="E233" s="75">
        <v>1</v>
      </c>
      <c r="F233" s="75"/>
      <c r="G233" s="75">
        <v>1</v>
      </c>
      <c r="H233" s="54"/>
      <c r="I233" s="75">
        <v>1</v>
      </c>
      <c r="J233" s="75"/>
      <c r="K233" s="75"/>
      <c r="L233" s="75">
        <v>1</v>
      </c>
      <c r="M233" s="75"/>
      <c r="N233" s="75">
        <v>1</v>
      </c>
      <c r="O233" s="75">
        <v>1</v>
      </c>
      <c r="P233" s="75">
        <v>1</v>
      </c>
      <c r="Q233" s="75">
        <v>1</v>
      </c>
      <c r="R233" s="75">
        <v>1</v>
      </c>
      <c r="S233" s="54"/>
      <c r="T233" s="75">
        <v>1</v>
      </c>
      <c r="U233" s="75">
        <v>1</v>
      </c>
    </row>
    <row r="234" spans="1:21" x14ac:dyDescent="0.3">
      <c r="A234" s="80" t="s">
        <v>29</v>
      </c>
      <c r="B234" s="191">
        <f>SUM(D234:U234)+5</f>
        <v>9</v>
      </c>
      <c r="C234" s="25">
        <f>B234+12</f>
        <v>21</v>
      </c>
      <c r="D234" s="75">
        <v>1</v>
      </c>
      <c r="E234" s="75"/>
      <c r="F234" s="75">
        <v>1</v>
      </c>
      <c r="G234" s="75"/>
      <c r="H234" s="54"/>
      <c r="I234" s="75"/>
      <c r="J234" s="75"/>
      <c r="K234" s="75">
        <v>1</v>
      </c>
      <c r="L234" s="75"/>
      <c r="M234" s="75">
        <v>1</v>
      </c>
      <c r="N234" s="75"/>
      <c r="O234" s="75"/>
      <c r="P234" s="75"/>
      <c r="Q234" s="75"/>
      <c r="R234" s="75"/>
      <c r="S234" s="54"/>
      <c r="T234" s="75"/>
      <c r="U234" s="75"/>
    </row>
    <row r="235" spans="1:21" x14ac:dyDescent="0.3">
      <c r="A235" s="80" t="s">
        <v>30</v>
      </c>
      <c r="B235" s="191">
        <f>B233+B234</f>
        <v>32</v>
      </c>
      <c r="C235" s="25">
        <f>C233+C234</f>
        <v>76</v>
      </c>
      <c r="D235" s="75"/>
      <c r="E235" s="75"/>
      <c r="F235" s="75"/>
      <c r="G235" s="75"/>
      <c r="H235" s="54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54"/>
      <c r="T235" s="75"/>
      <c r="U235" s="75"/>
    </row>
    <row r="236" spans="1:21" x14ac:dyDescent="0.3">
      <c r="A236" s="80" t="s">
        <v>31</v>
      </c>
      <c r="B236" s="191">
        <f>SUM(D236:U236)+2</f>
        <v>4</v>
      </c>
      <c r="C236" s="25">
        <f>B236+4</f>
        <v>8</v>
      </c>
      <c r="D236" s="75"/>
      <c r="E236" s="75">
        <v>1</v>
      </c>
      <c r="F236" s="75"/>
      <c r="G236" s="75"/>
      <c r="H236" s="54"/>
      <c r="I236" s="75"/>
      <c r="J236" s="75"/>
      <c r="K236" s="75"/>
      <c r="L236" s="75"/>
      <c r="M236" s="75"/>
      <c r="N236" s="75"/>
      <c r="O236" s="75">
        <v>1</v>
      </c>
      <c r="P236" s="75"/>
      <c r="Q236" s="75"/>
      <c r="R236" s="75"/>
      <c r="S236" s="54"/>
      <c r="T236" s="75"/>
      <c r="U236" s="75"/>
    </row>
    <row r="237" spans="1:21" ht="17" thickBot="1" x14ac:dyDescent="0.35">
      <c r="A237" s="82" t="s">
        <v>32</v>
      </c>
      <c r="B237" s="191">
        <f>SUM(D237:U237)+10</f>
        <v>20</v>
      </c>
      <c r="C237" s="26">
        <f>B237+20</f>
        <v>40</v>
      </c>
      <c r="D237" s="78"/>
      <c r="E237" s="78">
        <v>5</v>
      </c>
      <c r="F237" s="78"/>
      <c r="G237" s="78"/>
      <c r="H237" s="79"/>
      <c r="I237" s="78"/>
      <c r="J237" s="78"/>
      <c r="K237" s="78"/>
      <c r="L237" s="78"/>
      <c r="M237" s="78"/>
      <c r="N237" s="78"/>
      <c r="O237" s="78">
        <v>5</v>
      </c>
      <c r="P237" s="78"/>
      <c r="Q237" s="78"/>
      <c r="R237" s="78"/>
      <c r="S237" s="79"/>
      <c r="T237" s="78"/>
      <c r="U237" s="78"/>
    </row>
    <row r="238" spans="1:21" ht="21.1" x14ac:dyDescent="0.35">
      <c r="A238" s="66" t="s">
        <v>504</v>
      </c>
      <c r="B238" s="191"/>
      <c r="C238" s="27"/>
      <c r="D238" s="75" t="s">
        <v>625</v>
      </c>
      <c r="E238" s="75"/>
      <c r="F238" s="75" t="s">
        <v>592</v>
      </c>
      <c r="G238" s="75" t="s">
        <v>592</v>
      </c>
      <c r="H238" s="54"/>
      <c r="I238" s="75" t="s">
        <v>592</v>
      </c>
      <c r="J238" s="75" t="s">
        <v>592</v>
      </c>
      <c r="K238" s="75" t="s">
        <v>592</v>
      </c>
      <c r="L238" s="75"/>
      <c r="M238" s="75" t="s">
        <v>592</v>
      </c>
      <c r="N238" s="75">
        <v>8</v>
      </c>
      <c r="O238" s="75" t="s">
        <v>551</v>
      </c>
      <c r="P238" s="75" t="s">
        <v>592</v>
      </c>
      <c r="Q238" s="75" t="s">
        <v>592</v>
      </c>
      <c r="R238" s="75" t="s">
        <v>592</v>
      </c>
      <c r="S238" s="54"/>
      <c r="T238" s="75" t="s">
        <v>592</v>
      </c>
      <c r="U238" s="75" t="s">
        <v>551</v>
      </c>
    </row>
    <row r="239" spans="1:21" x14ac:dyDescent="0.3">
      <c r="A239" s="72" t="s">
        <v>28</v>
      </c>
      <c r="B239" s="191">
        <f>SUM(D239:U239)</f>
        <v>12</v>
      </c>
      <c r="C239" s="25">
        <f>B239</f>
        <v>12</v>
      </c>
      <c r="D239" s="75">
        <v>1</v>
      </c>
      <c r="E239" s="75"/>
      <c r="F239" s="75">
        <v>1</v>
      </c>
      <c r="G239" s="75">
        <v>1</v>
      </c>
      <c r="H239" s="54"/>
      <c r="I239" s="75">
        <v>1</v>
      </c>
      <c r="J239" s="75">
        <v>1</v>
      </c>
      <c r="K239" s="75">
        <v>1</v>
      </c>
      <c r="L239" s="75"/>
      <c r="M239" s="75">
        <v>1</v>
      </c>
      <c r="N239" s="75">
        <v>1</v>
      </c>
      <c r="O239" s="75"/>
      <c r="P239" s="75">
        <v>1</v>
      </c>
      <c r="Q239" s="75">
        <v>1</v>
      </c>
      <c r="R239" s="75">
        <v>1</v>
      </c>
      <c r="S239" s="54"/>
      <c r="T239" s="75">
        <v>1</v>
      </c>
      <c r="U239" s="75"/>
    </row>
    <row r="240" spans="1:21" x14ac:dyDescent="0.3">
      <c r="A240" s="72" t="s">
        <v>29</v>
      </c>
      <c r="B240" s="191">
        <f>SUM(D240:U240)</f>
        <v>2</v>
      </c>
      <c r="C240" s="25">
        <f>B240</f>
        <v>2</v>
      </c>
      <c r="D240" s="75"/>
      <c r="E240" s="75"/>
      <c r="F240" s="75"/>
      <c r="G240" s="75"/>
      <c r="H240" s="54"/>
      <c r="I240" s="75"/>
      <c r="J240" s="75"/>
      <c r="K240" s="75"/>
      <c r="L240" s="75"/>
      <c r="M240" s="75"/>
      <c r="N240" s="75"/>
      <c r="O240" s="75">
        <v>1</v>
      </c>
      <c r="P240" s="75"/>
      <c r="Q240" s="75"/>
      <c r="R240" s="75"/>
      <c r="S240" s="54"/>
      <c r="T240" s="75"/>
      <c r="U240" s="75">
        <v>1</v>
      </c>
    </row>
    <row r="241" spans="1:21" x14ac:dyDescent="0.3">
      <c r="A241" s="72" t="s">
        <v>30</v>
      </c>
      <c r="B241" s="191">
        <f>B239+B240</f>
        <v>14</v>
      </c>
      <c r="C241" s="25">
        <f>C239+C240</f>
        <v>14</v>
      </c>
      <c r="D241" s="75"/>
      <c r="E241" s="75"/>
      <c r="F241" s="75"/>
      <c r="G241" s="75"/>
      <c r="H241" s="54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54"/>
      <c r="T241" s="75"/>
      <c r="U241" s="75"/>
    </row>
    <row r="242" spans="1:21" x14ac:dyDescent="0.3">
      <c r="A242" s="72" t="s">
        <v>31</v>
      </c>
      <c r="B242" s="191">
        <f>SUM(D242:U242)</f>
        <v>1</v>
      </c>
      <c r="C242" s="25">
        <f>B242</f>
        <v>1</v>
      </c>
      <c r="D242" s="75"/>
      <c r="E242" s="75"/>
      <c r="F242" s="75"/>
      <c r="G242" s="75"/>
      <c r="H242" s="54"/>
      <c r="I242" s="75"/>
      <c r="J242" s="75"/>
      <c r="K242" s="75"/>
      <c r="L242" s="75"/>
      <c r="M242" s="75">
        <v>1</v>
      </c>
      <c r="N242" s="75"/>
      <c r="O242" s="75"/>
      <c r="P242" s="75"/>
      <c r="Q242" s="75"/>
      <c r="R242" s="75"/>
      <c r="S242" s="54"/>
      <c r="T242" s="75"/>
      <c r="U242" s="75"/>
    </row>
    <row r="243" spans="1:21" ht="17" thickBot="1" x14ac:dyDescent="0.35">
      <c r="A243" s="76" t="s">
        <v>32</v>
      </c>
      <c r="B243" s="191">
        <f>SUM(D243:U243)</f>
        <v>5</v>
      </c>
      <c r="C243" s="26">
        <f>B243</f>
        <v>5</v>
      </c>
      <c r="D243" s="78"/>
      <c r="E243" s="78"/>
      <c r="F243" s="78"/>
      <c r="G243" s="78"/>
      <c r="H243" s="79"/>
      <c r="I243" s="78"/>
      <c r="J243" s="78"/>
      <c r="K243" s="78"/>
      <c r="L243" s="78"/>
      <c r="M243" s="78">
        <v>5</v>
      </c>
      <c r="N243" s="78"/>
      <c r="O243" s="78"/>
      <c r="P243" s="78"/>
      <c r="Q243" s="78"/>
      <c r="R243" s="78"/>
      <c r="S243" s="79"/>
      <c r="T243" s="78"/>
      <c r="U243" s="78"/>
    </row>
    <row r="244" spans="1:21" ht="21.1" x14ac:dyDescent="0.35">
      <c r="A244" s="66" t="s">
        <v>315</v>
      </c>
      <c r="B244" s="191"/>
      <c r="C244" s="27"/>
      <c r="D244" s="75" t="s">
        <v>546</v>
      </c>
      <c r="E244" s="75">
        <v>6</v>
      </c>
      <c r="F244" s="75" t="s">
        <v>551</v>
      </c>
      <c r="G244" s="75">
        <v>6</v>
      </c>
      <c r="H244" s="54"/>
      <c r="I244" s="75" t="s">
        <v>688</v>
      </c>
      <c r="J244" s="75" t="s">
        <v>551</v>
      </c>
      <c r="K244" s="75">
        <v>6</v>
      </c>
      <c r="L244" s="75">
        <v>7</v>
      </c>
      <c r="M244" s="75">
        <v>6</v>
      </c>
      <c r="N244" s="75" t="s">
        <v>546</v>
      </c>
      <c r="O244" s="75"/>
      <c r="P244" s="75">
        <v>6</v>
      </c>
      <c r="Q244" s="75" t="s">
        <v>552</v>
      </c>
      <c r="R244" s="75"/>
      <c r="S244" s="54"/>
      <c r="T244" s="75" t="s">
        <v>551</v>
      </c>
      <c r="U244" s="75">
        <v>7</v>
      </c>
    </row>
    <row r="245" spans="1:21" x14ac:dyDescent="0.3">
      <c r="A245" s="72" t="s">
        <v>28</v>
      </c>
      <c r="B245" s="191">
        <f>SUM(D245:U245)+14</f>
        <v>25</v>
      </c>
      <c r="C245" s="25">
        <f>B245+26</f>
        <v>51</v>
      </c>
      <c r="D245" s="75">
        <v>1</v>
      </c>
      <c r="E245" s="75">
        <v>1</v>
      </c>
      <c r="F245" s="75"/>
      <c r="G245" s="75">
        <v>1</v>
      </c>
      <c r="H245" s="54"/>
      <c r="I245" s="75">
        <v>1</v>
      </c>
      <c r="J245" s="75"/>
      <c r="K245" s="75">
        <v>1</v>
      </c>
      <c r="L245" s="75">
        <v>1</v>
      </c>
      <c r="M245" s="75">
        <v>1</v>
      </c>
      <c r="N245" s="75">
        <v>1</v>
      </c>
      <c r="O245" s="75"/>
      <c r="P245" s="75">
        <v>1</v>
      </c>
      <c r="Q245" s="75">
        <v>1</v>
      </c>
      <c r="R245" s="75"/>
      <c r="S245" s="54"/>
      <c r="T245" s="75"/>
      <c r="U245" s="75">
        <v>1</v>
      </c>
    </row>
    <row r="246" spans="1:21" x14ac:dyDescent="0.3">
      <c r="A246" s="72" t="s">
        <v>29</v>
      </c>
      <c r="B246" s="191">
        <f>SUM(D246:U246)+3</f>
        <v>6</v>
      </c>
      <c r="C246" s="25">
        <f>B246+2</f>
        <v>8</v>
      </c>
      <c r="D246" s="75"/>
      <c r="E246" s="75"/>
      <c r="F246" s="75">
        <v>1</v>
      </c>
      <c r="G246" s="75"/>
      <c r="H246" s="54"/>
      <c r="I246" s="75"/>
      <c r="J246" s="75">
        <v>1</v>
      </c>
      <c r="K246" s="75"/>
      <c r="L246" s="75"/>
      <c r="M246" s="75"/>
      <c r="N246" s="75"/>
      <c r="O246" s="75"/>
      <c r="P246" s="75"/>
      <c r="Q246" s="75"/>
      <c r="R246" s="75"/>
      <c r="S246" s="54"/>
      <c r="T246" s="75">
        <v>1</v>
      </c>
      <c r="U246" s="75"/>
    </row>
    <row r="247" spans="1:21" x14ac:dyDescent="0.3">
      <c r="A247" s="72" t="s">
        <v>30</v>
      </c>
      <c r="B247" s="191">
        <f>B245+B246</f>
        <v>31</v>
      </c>
      <c r="C247" s="25">
        <f>C245+C246</f>
        <v>59</v>
      </c>
      <c r="D247" s="75"/>
      <c r="E247" s="75"/>
      <c r="F247" s="75"/>
      <c r="G247" s="75"/>
      <c r="H247" s="54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54"/>
      <c r="T247" s="75"/>
      <c r="U247" s="75"/>
    </row>
    <row r="248" spans="1:21" x14ac:dyDescent="0.3">
      <c r="A248" s="72" t="s">
        <v>31</v>
      </c>
      <c r="B248" s="191">
        <f>SUM(D248:U248)+6</f>
        <v>14</v>
      </c>
      <c r="C248" s="25">
        <f>B248+4</f>
        <v>18</v>
      </c>
      <c r="D248" s="75">
        <v>1</v>
      </c>
      <c r="E248" s="75"/>
      <c r="F248" s="75">
        <v>1</v>
      </c>
      <c r="G248" s="75"/>
      <c r="H248" s="54"/>
      <c r="I248" s="75">
        <v>1</v>
      </c>
      <c r="J248" s="75">
        <v>1</v>
      </c>
      <c r="K248" s="75">
        <v>1</v>
      </c>
      <c r="L248" s="75"/>
      <c r="M248" s="75"/>
      <c r="N248" s="75"/>
      <c r="O248" s="75"/>
      <c r="P248" s="75">
        <v>2</v>
      </c>
      <c r="Q248" s="75"/>
      <c r="R248" s="75"/>
      <c r="S248" s="54"/>
      <c r="T248" s="75">
        <v>1</v>
      </c>
      <c r="U248" s="75"/>
    </row>
    <row r="249" spans="1:21" ht="17" thickBot="1" x14ac:dyDescent="0.35">
      <c r="A249" s="76" t="s">
        <v>32</v>
      </c>
      <c r="B249" s="191">
        <f>SUM(D249:U249)+30</f>
        <v>72</v>
      </c>
      <c r="C249" s="26">
        <f>B249+20</f>
        <v>92</v>
      </c>
      <c r="D249" s="78">
        <v>7</v>
      </c>
      <c r="E249" s="78"/>
      <c r="F249" s="78">
        <v>5</v>
      </c>
      <c r="G249" s="78"/>
      <c r="H249" s="79"/>
      <c r="I249" s="78">
        <v>5</v>
      </c>
      <c r="J249" s="78">
        <v>5</v>
      </c>
      <c r="K249" s="78">
        <v>5</v>
      </c>
      <c r="L249" s="78"/>
      <c r="M249" s="78"/>
      <c r="N249" s="78"/>
      <c r="O249" s="78"/>
      <c r="P249" s="78">
        <v>10</v>
      </c>
      <c r="Q249" s="78"/>
      <c r="R249" s="78"/>
      <c r="S249" s="79"/>
      <c r="T249" s="78">
        <v>5</v>
      </c>
      <c r="U249" s="78"/>
    </row>
    <row r="250" spans="1:21" ht="21.1" x14ac:dyDescent="0.35">
      <c r="A250" s="66" t="s">
        <v>98</v>
      </c>
      <c r="B250" s="191"/>
      <c r="C250" s="27"/>
      <c r="D250" s="75" t="s">
        <v>595</v>
      </c>
      <c r="E250" s="75">
        <v>7</v>
      </c>
      <c r="F250" s="75">
        <v>6</v>
      </c>
      <c r="G250" s="75"/>
      <c r="H250" s="54"/>
      <c r="I250" s="75" t="s">
        <v>551</v>
      </c>
      <c r="J250" s="75">
        <v>6</v>
      </c>
      <c r="K250" s="75" t="s">
        <v>551</v>
      </c>
      <c r="L250" s="75" t="s">
        <v>551</v>
      </c>
      <c r="M250" s="75">
        <v>7</v>
      </c>
      <c r="N250" s="75"/>
      <c r="O250" s="75"/>
      <c r="P250" s="75"/>
      <c r="Q250" s="75"/>
      <c r="R250" s="75"/>
      <c r="S250" s="54"/>
      <c r="T250" s="75"/>
      <c r="U250" s="75"/>
    </row>
    <row r="251" spans="1:21" x14ac:dyDescent="0.3">
      <c r="A251" s="72" t="s">
        <v>28</v>
      </c>
      <c r="B251" s="191">
        <f>SUM(D251:U251)+2</f>
        <v>6</v>
      </c>
      <c r="C251" s="25">
        <f>B251</f>
        <v>6</v>
      </c>
      <c r="D251" s="75"/>
      <c r="E251" s="75">
        <v>1</v>
      </c>
      <c r="F251" s="75">
        <v>1</v>
      </c>
      <c r="G251" s="75"/>
      <c r="H251" s="54"/>
      <c r="I251" s="75"/>
      <c r="J251" s="75">
        <v>1</v>
      </c>
      <c r="K251" s="75"/>
      <c r="L251" s="75"/>
      <c r="M251" s="75">
        <v>1</v>
      </c>
      <c r="N251" s="75"/>
      <c r="O251" s="75"/>
      <c r="P251" s="75"/>
      <c r="Q251" s="75"/>
      <c r="R251" s="75"/>
      <c r="S251" s="54"/>
      <c r="T251" s="75"/>
      <c r="U251" s="75"/>
    </row>
    <row r="252" spans="1:21" x14ac:dyDescent="0.3">
      <c r="A252" s="72" t="s">
        <v>29</v>
      </c>
      <c r="B252" s="191">
        <f>SUM(D252:U252)+5</f>
        <v>9</v>
      </c>
      <c r="C252" s="25">
        <f>B252</f>
        <v>9</v>
      </c>
      <c r="D252" s="75">
        <v>1</v>
      </c>
      <c r="E252" s="75"/>
      <c r="F252" s="75"/>
      <c r="G252" s="75"/>
      <c r="H252" s="54"/>
      <c r="I252" s="75">
        <v>1</v>
      </c>
      <c r="J252" s="75"/>
      <c r="K252" s="75">
        <v>1</v>
      </c>
      <c r="L252" s="75">
        <v>1</v>
      </c>
      <c r="M252" s="75"/>
      <c r="N252" s="75"/>
      <c r="O252" s="75"/>
      <c r="P252" s="75"/>
      <c r="Q252" s="75"/>
      <c r="R252" s="75"/>
      <c r="S252" s="54"/>
      <c r="T252" s="75"/>
      <c r="U252" s="75"/>
    </row>
    <row r="253" spans="1:21" x14ac:dyDescent="0.3">
      <c r="A253" s="72" t="s">
        <v>30</v>
      </c>
      <c r="B253" s="191">
        <f>B251+B252</f>
        <v>15</v>
      </c>
      <c r="C253" s="25">
        <f>C251+C252</f>
        <v>15</v>
      </c>
      <c r="D253" s="75"/>
      <c r="E253" s="75"/>
      <c r="F253" s="75"/>
      <c r="G253" s="75"/>
      <c r="H253" s="54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54"/>
      <c r="T253" s="75"/>
      <c r="U253" s="75"/>
    </row>
    <row r="254" spans="1:21" x14ac:dyDescent="0.3">
      <c r="A254" s="72" t="s">
        <v>31</v>
      </c>
      <c r="B254" s="191">
        <f>SUM(D254:U254)</f>
        <v>0</v>
      </c>
      <c r="C254" s="25">
        <f>B254</f>
        <v>0</v>
      </c>
      <c r="D254" s="75"/>
      <c r="E254" s="75"/>
      <c r="F254" s="75"/>
      <c r="G254" s="75"/>
      <c r="H254" s="54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54"/>
      <c r="T254" s="75"/>
      <c r="U254" s="75"/>
    </row>
    <row r="255" spans="1:21" ht="17" thickBot="1" x14ac:dyDescent="0.35">
      <c r="A255" s="76" t="s">
        <v>32</v>
      </c>
      <c r="B255" s="191">
        <f>SUM(D255:U255)</f>
        <v>0</v>
      </c>
      <c r="C255" s="26">
        <f>B255</f>
        <v>0</v>
      </c>
      <c r="D255" s="78"/>
      <c r="E255" s="78"/>
      <c r="F255" s="78"/>
      <c r="G255" s="78"/>
      <c r="H255" s="79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9"/>
      <c r="T255" s="78"/>
      <c r="U255" s="78"/>
    </row>
    <row r="256" spans="1:21" ht="21.1" x14ac:dyDescent="0.35">
      <c r="A256" s="48" t="s">
        <v>633</v>
      </c>
      <c r="B256" s="191"/>
      <c r="C256" s="27"/>
      <c r="D256" s="75"/>
      <c r="E256" s="75" t="s">
        <v>592</v>
      </c>
      <c r="F256" s="75"/>
      <c r="G256" s="75" t="s">
        <v>551</v>
      </c>
      <c r="H256" s="54"/>
      <c r="I256" s="75"/>
      <c r="J256" s="75"/>
      <c r="K256" s="75"/>
      <c r="L256" s="75" t="s">
        <v>551</v>
      </c>
      <c r="M256" s="75" t="s">
        <v>551</v>
      </c>
      <c r="N256" s="75" t="s">
        <v>621</v>
      </c>
      <c r="O256" s="75" t="s">
        <v>592</v>
      </c>
      <c r="P256" s="75" t="s">
        <v>551</v>
      </c>
      <c r="Q256" s="75" t="s">
        <v>551</v>
      </c>
      <c r="R256" s="75" t="s">
        <v>551</v>
      </c>
      <c r="S256" s="54"/>
      <c r="T256" s="75"/>
      <c r="U256" s="75"/>
    </row>
    <row r="257" spans="1:21" x14ac:dyDescent="0.3">
      <c r="A257" s="80" t="s">
        <v>28</v>
      </c>
      <c r="B257" s="191">
        <f>SUM(D257:U257)+46</f>
        <v>48</v>
      </c>
      <c r="C257" s="25">
        <f>B257+7</f>
        <v>55</v>
      </c>
      <c r="D257" s="75"/>
      <c r="E257" s="75">
        <v>1</v>
      </c>
      <c r="F257" s="75"/>
      <c r="G257" s="75"/>
      <c r="H257" s="54"/>
      <c r="I257" s="75"/>
      <c r="J257" s="75"/>
      <c r="K257" s="75"/>
      <c r="L257" s="75"/>
      <c r="M257" s="75"/>
      <c r="N257" s="75"/>
      <c r="O257" s="75">
        <v>1</v>
      </c>
      <c r="P257" s="75"/>
      <c r="Q257" s="75"/>
      <c r="R257" s="75"/>
      <c r="S257" s="54"/>
      <c r="T257" s="75"/>
      <c r="U257" s="75"/>
    </row>
    <row r="258" spans="1:21" x14ac:dyDescent="0.3">
      <c r="A258" s="80" t="s">
        <v>29</v>
      </c>
      <c r="B258" s="191">
        <f>SUM(D258:U258)+15</f>
        <v>21</v>
      </c>
      <c r="C258" s="25">
        <f>B258+2</f>
        <v>23</v>
      </c>
      <c r="D258" s="75"/>
      <c r="E258" s="75"/>
      <c r="F258" s="75"/>
      <c r="G258" s="75">
        <v>1</v>
      </c>
      <c r="H258" s="54"/>
      <c r="I258" s="75"/>
      <c r="J258" s="75"/>
      <c r="K258" s="75"/>
      <c r="L258" s="75">
        <v>1</v>
      </c>
      <c r="M258" s="75">
        <v>1</v>
      </c>
      <c r="N258" s="75"/>
      <c r="O258" s="75"/>
      <c r="P258" s="75">
        <v>1</v>
      </c>
      <c r="Q258" s="75">
        <v>1</v>
      </c>
      <c r="R258" s="75">
        <v>1</v>
      </c>
      <c r="S258" s="54"/>
      <c r="T258" s="75"/>
      <c r="U258" s="75"/>
    </row>
    <row r="259" spans="1:21" x14ac:dyDescent="0.3">
      <c r="A259" s="80" t="s">
        <v>30</v>
      </c>
      <c r="B259" s="191">
        <f>B257+B258</f>
        <v>69</v>
      </c>
      <c r="C259" s="25">
        <f>C257+C258</f>
        <v>78</v>
      </c>
      <c r="D259" s="75"/>
      <c r="E259" s="75"/>
      <c r="F259" s="75"/>
      <c r="G259" s="75"/>
      <c r="H259" s="54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54"/>
      <c r="T259" s="75"/>
      <c r="U259" s="75"/>
    </row>
    <row r="260" spans="1:21" x14ac:dyDescent="0.3">
      <c r="A260" s="80" t="s">
        <v>31</v>
      </c>
      <c r="B260" s="191">
        <f>SUM(D260:U260)+8</f>
        <v>8</v>
      </c>
      <c r="C260" s="25">
        <f>B260+2</f>
        <v>10</v>
      </c>
      <c r="D260" s="75"/>
      <c r="E260" s="75"/>
      <c r="F260" s="75"/>
      <c r="G260" s="75"/>
      <c r="H260" s="54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54"/>
      <c r="T260" s="75"/>
      <c r="U260" s="75"/>
    </row>
    <row r="261" spans="1:21" ht="17" thickBot="1" x14ac:dyDescent="0.35">
      <c r="A261" s="82" t="s">
        <v>32</v>
      </c>
      <c r="B261" s="191">
        <f>SUM(D261:U261)+40</f>
        <v>40</v>
      </c>
      <c r="C261" s="26">
        <f>B261+10</f>
        <v>50</v>
      </c>
      <c r="D261" s="78"/>
      <c r="E261" s="78"/>
      <c r="F261" s="78"/>
      <c r="G261" s="78"/>
      <c r="H261" s="79"/>
      <c r="I261" s="78"/>
      <c r="J261" s="78"/>
      <c r="K261" s="78"/>
      <c r="L261" s="78"/>
      <c r="M261" s="78"/>
      <c r="N261" s="42"/>
      <c r="O261" s="78"/>
      <c r="P261" s="78"/>
      <c r="Q261" s="78"/>
      <c r="R261" s="78"/>
      <c r="S261" s="79"/>
      <c r="T261" s="78"/>
      <c r="U261" s="78"/>
    </row>
    <row r="262" spans="1:21" ht="21.1" x14ac:dyDescent="0.35">
      <c r="A262" s="48" t="s">
        <v>312</v>
      </c>
      <c r="B262" s="191"/>
      <c r="C262" s="27"/>
      <c r="D262" s="75"/>
      <c r="E262" s="75"/>
      <c r="F262" s="75"/>
      <c r="G262" s="75"/>
      <c r="H262" s="54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54"/>
      <c r="T262" s="75"/>
      <c r="U262" s="75"/>
    </row>
    <row r="263" spans="1:21" x14ac:dyDescent="0.3">
      <c r="A263" s="80" t="s">
        <v>28</v>
      </c>
      <c r="B263" s="191">
        <f>SUM(D263:U263)+8</f>
        <v>8</v>
      </c>
      <c r="C263" s="25">
        <f>B263</f>
        <v>8</v>
      </c>
      <c r="D263" s="75"/>
      <c r="E263" s="75"/>
      <c r="F263" s="75"/>
      <c r="G263" s="75"/>
      <c r="H263" s="54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54"/>
      <c r="T263" s="75"/>
      <c r="U263" s="75"/>
    </row>
    <row r="264" spans="1:21" x14ac:dyDescent="0.3">
      <c r="A264" s="80" t="s">
        <v>29</v>
      </c>
      <c r="B264" s="191">
        <f>SUM(D264:U264)</f>
        <v>0</v>
      </c>
      <c r="C264" s="25">
        <f>B264</f>
        <v>0</v>
      </c>
      <c r="D264" s="75"/>
      <c r="E264" s="75"/>
      <c r="F264" s="75"/>
      <c r="G264" s="75"/>
      <c r="H264" s="54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54"/>
      <c r="T264" s="75"/>
      <c r="U264" s="75"/>
    </row>
    <row r="265" spans="1:21" x14ac:dyDescent="0.3">
      <c r="A265" s="80" t="s">
        <v>30</v>
      </c>
      <c r="B265" s="191">
        <f>B263+B264</f>
        <v>8</v>
      </c>
      <c r="C265" s="25">
        <f>C263+C264</f>
        <v>8</v>
      </c>
      <c r="D265" s="75"/>
      <c r="E265" s="75"/>
      <c r="F265" s="75"/>
      <c r="G265" s="75"/>
      <c r="H265" s="54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54"/>
      <c r="T265" s="75"/>
      <c r="U265" s="75"/>
    </row>
    <row r="266" spans="1:21" x14ac:dyDescent="0.3">
      <c r="A266" s="80" t="s">
        <v>31</v>
      </c>
      <c r="B266" s="191">
        <f>SUM(D266:U266)+2</f>
        <v>2</v>
      </c>
      <c r="C266" s="25">
        <f>B266</f>
        <v>2</v>
      </c>
      <c r="D266" s="75"/>
      <c r="E266" s="75"/>
      <c r="F266" s="75"/>
      <c r="G266" s="75"/>
      <c r="H266" s="54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54"/>
      <c r="T266" s="75"/>
      <c r="U266" s="75"/>
    </row>
    <row r="267" spans="1:21" ht="17" thickBot="1" x14ac:dyDescent="0.35">
      <c r="A267" s="82" t="s">
        <v>32</v>
      </c>
      <c r="B267" s="191">
        <f>SUM(D267:U267)+10</f>
        <v>10</v>
      </c>
      <c r="C267" s="26">
        <f>B267</f>
        <v>10</v>
      </c>
      <c r="D267" s="78"/>
      <c r="E267" s="78"/>
      <c r="F267" s="78"/>
      <c r="G267" s="78"/>
      <c r="H267" s="79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9"/>
      <c r="T267" s="78"/>
      <c r="U267" s="78"/>
    </row>
    <row r="268" spans="1:21" ht="21.1" x14ac:dyDescent="0.35">
      <c r="A268" s="48" t="s">
        <v>316</v>
      </c>
      <c r="B268" s="191"/>
      <c r="C268" s="27"/>
      <c r="D268" s="75"/>
      <c r="E268" s="75"/>
      <c r="F268" s="75"/>
      <c r="G268" s="75"/>
      <c r="H268" s="54"/>
      <c r="I268" s="75"/>
      <c r="J268" s="75"/>
      <c r="K268" s="75"/>
      <c r="L268" s="75"/>
      <c r="M268" s="75"/>
      <c r="N268" s="75"/>
      <c r="O268" s="75" t="s">
        <v>551</v>
      </c>
      <c r="P268" s="75"/>
      <c r="Q268" s="75"/>
      <c r="R268" s="75"/>
      <c r="S268" s="54"/>
      <c r="T268" s="75"/>
      <c r="U268" s="75"/>
    </row>
    <row r="269" spans="1:21" x14ac:dyDescent="0.3">
      <c r="A269" s="80" t="s">
        <v>28</v>
      </c>
      <c r="B269" s="191">
        <f>SUM(D269:U269)+16</f>
        <v>16</v>
      </c>
      <c r="C269" s="25">
        <f>B269</f>
        <v>16</v>
      </c>
      <c r="D269" s="75"/>
      <c r="E269" s="75"/>
      <c r="F269" s="75"/>
      <c r="G269" s="75"/>
      <c r="H269" s="54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54"/>
      <c r="T269" s="75"/>
      <c r="U269" s="75"/>
    </row>
    <row r="270" spans="1:21" x14ac:dyDescent="0.3">
      <c r="A270" s="80" t="s">
        <v>29</v>
      </c>
      <c r="B270" s="191">
        <f>SUM(D270:U270)+22</f>
        <v>23</v>
      </c>
      <c r="C270" s="25">
        <f>B270</f>
        <v>23</v>
      </c>
      <c r="D270" s="75"/>
      <c r="E270" s="75"/>
      <c r="F270" s="75"/>
      <c r="G270" s="75"/>
      <c r="H270" s="54"/>
      <c r="I270" s="75"/>
      <c r="J270" s="75"/>
      <c r="K270" s="75"/>
      <c r="L270" s="75"/>
      <c r="M270" s="75"/>
      <c r="N270" s="75"/>
      <c r="O270" s="75">
        <v>1</v>
      </c>
      <c r="P270" s="75"/>
      <c r="Q270" s="75"/>
      <c r="R270" s="75"/>
      <c r="S270" s="54"/>
      <c r="T270" s="75"/>
      <c r="U270" s="75"/>
    </row>
    <row r="271" spans="1:21" x14ac:dyDescent="0.3">
      <c r="A271" s="80" t="s">
        <v>30</v>
      </c>
      <c r="B271" s="191">
        <f>B269+B270</f>
        <v>39</v>
      </c>
      <c r="C271" s="25">
        <f>C269+C270</f>
        <v>39</v>
      </c>
      <c r="D271" s="75"/>
      <c r="E271" s="75"/>
      <c r="F271" s="75"/>
      <c r="G271" s="75"/>
      <c r="H271" s="54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54"/>
      <c r="T271" s="75"/>
      <c r="U271" s="75"/>
    </row>
    <row r="272" spans="1:21" x14ac:dyDescent="0.3">
      <c r="A272" s="80" t="s">
        <v>31</v>
      </c>
      <c r="B272" s="191">
        <f>SUM(D272:U272)+2</f>
        <v>2</v>
      </c>
      <c r="C272" s="25">
        <f>B272</f>
        <v>2</v>
      </c>
      <c r="D272" s="75"/>
      <c r="E272" s="75"/>
      <c r="F272" s="75"/>
      <c r="G272" s="75"/>
      <c r="H272" s="54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54"/>
      <c r="T272" s="75"/>
      <c r="U272" s="75"/>
    </row>
    <row r="273" spans="1:21" ht="17" thickBot="1" x14ac:dyDescent="0.35">
      <c r="A273" s="82" t="s">
        <v>32</v>
      </c>
      <c r="B273" s="191">
        <f>SUM(D273:U273)+12</f>
        <v>12</v>
      </c>
      <c r="C273" s="26">
        <f>B273</f>
        <v>12</v>
      </c>
      <c r="D273" s="78"/>
      <c r="E273" s="78"/>
      <c r="F273" s="78"/>
      <c r="G273" s="78"/>
      <c r="H273" s="79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9"/>
      <c r="T273" s="78"/>
      <c r="U273" s="78"/>
    </row>
    <row r="274" spans="1:21" ht="21.1" x14ac:dyDescent="0.35">
      <c r="A274" s="48" t="s">
        <v>503</v>
      </c>
      <c r="B274" s="191"/>
      <c r="C274" s="27"/>
      <c r="D274" s="75" t="s">
        <v>573</v>
      </c>
      <c r="E274" s="75" t="s">
        <v>551</v>
      </c>
      <c r="F274" s="75">
        <v>7</v>
      </c>
      <c r="G274" s="75">
        <v>7</v>
      </c>
      <c r="H274" s="54"/>
      <c r="I274" s="75">
        <v>7</v>
      </c>
      <c r="J274" s="75" t="s">
        <v>547</v>
      </c>
      <c r="K274" s="75" t="s">
        <v>547</v>
      </c>
      <c r="L274" s="75" t="s">
        <v>592</v>
      </c>
      <c r="M274" s="75"/>
      <c r="N274" s="75">
        <v>7</v>
      </c>
      <c r="O274" s="75"/>
      <c r="P274" s="75" t="s">
        <v>547</v>
      </c>
      <c r="Q274" s="75">
        <v>7</v>
      </c>
      <c r="R274" s="75">
        <v>6</v>
      </c>
      <c r="S274" s="54"/>
      <c r="T274" s="75">
        <v>7</v>
      </c>
      <c r="U274" s="75">
        <v>8</v>
      </c>
    </row>
    <row r="275" spans="1:21" x14ac:dyDescent="0.3">
      <c r="A275" s="80" t="s">
        <v>28</v>
      </c>
      <c r="B275" s="191">
        <f>SUM(D275:U275)</f>
        <v>13</v>
      </c>
      <c r="C275" s="25">
        <f>B275</f>
        <v>13</v>
      </c>
      <c r="D275" s="75">
        <v>1</v>
      </c>
      <c r="E275" s="75"/>
      <c r="F275" s="75">
        <v>1</v>
      </c>
      <c r="G275" s="75">
        <v>1</v>
      </c>
      <c r="H275" s="54"/>
      <c r="I275" s="75">
        <v>1</v>
      </c>
      <c r="J275" s="75">
        <v>1</v>
      </c>
      <c r="K275" s="75">
        <v>1</v>
      </c>
      <c r="L275" s="75">
        <v>1</v>
      </c>
      <c r="M275" s="75"/>
      <c r="N275" s="75">
        <v>1</v>
      </c>
      <c r="O275" s="75"/>
      <c r="P275" s="75">
        <v>1</v>
      </c>
      <c r="Q275" s="75">
        <v>1</v>
      </c>
      <c r="R275" s="75">
        <v>1</v>
      </c>
      <c r="S275" s="54"/>
      <c r="T275" s="75">
        <v>1</v>
      </c>
      <c r="U275" s="75">
        <v>1</v>
      </c>
    </row>
    <row r="276" spans="1:21" x14ac:dyDescent="0.3">
      <c r="A276" s="80" t="s">
        <v>29</v>
      </c>
      <c r="B276" s="191">
        <f>SUM(D276:U276)</f>
        <v>1</v>
      </c>
      <c r="C276" s="25">
        <f>B276</f>
        <v>1</v>
      </c>
      <c r="D276" s="75"/>
      <c r="E276" s="75">
        <v>1</v>
      </c>
      <c r="F276" s="75"/>
      <c r="G276" s="75"/>
      <c r="H276" s="54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54"/>
      <c r="T276" s="75"/>
      <c r="U276" s="75"/>
    </row>
    <row r="277" spans="1:21" x14ac:dyDescent="0.3">
      <c r="A277" s="80" t="s">
        <v>30</v>
      </c>
      <c r="B277" s="191">
        <f>B275+B276</f>
        <v>14</v>
      </c>
      <c r="C277" s="25">
        <f>C275+C276</f>
        <v>14</v>
      </c>
      <c r="D277" s="75"/>
      <c r="E277" s="75"/>
      <c r="F277" s="75"/>
      <c r="G277" s="75"/>
      <c r="H277" s="54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54"/>
      <c r="T277" s="75"/>
      <c r="U277" s="75"/>
    </row>
    <row r="278" spans="1:21" x14ac:dyDescent="0.3">
      <c r="A278" s="80" t="s">
        <v>31</v>
      </c>
      <c r="B278" s="191">
        <f>SUM(D278:U278)</f>
        <v>11</v>
      </c>
      <c r="C278" s="25">
        <f>B278</f>
        <v>11</v>
      </c>
      <c r="D278" s="75"/>
      <c r="E278" s="75"/>
      <c r="F278" s="75">
        <v>1</v>
      </c>
      <c r="G278" s="75">
        <v>1</v>
      </c>
      <c r="H278" s="54"/>
      <c r="I278" s="75"/>
      <c r="J278" s="75"/>
      <c r="K278" s="75"/>
      <c r="L278" s="75"/>
      <c r="M278" s="75"/>
      <c r="N278" s="75">
        <v>2</v>
      </c>
      <c r="O278" s="75"/>
      <c r="P278" s="75"/>
      <c r="Q278" s="75">
        <v>2</v>
      </c>
      <c r="R278" s="75">
        <v>1</v>
      </c>
      <c r="S278" s="54"/>
      <c r="T278" s="75">
        <v>1</v>
      </c>
      <c r="U278" s="75">
        <v>3</v>
      </c>
    </row>
    <row r="279" spans="1:21" ht="17" thickBot="1" x14ac:dyDescent="0.35">
      <c r="A279" s="82" t="s">
        <v>32</v>
      </c>
      <c r="B279" s="191">
        <f>SUM(D279:U279)</f>
        <v>55</v>
      </c>
      <c r="C279" s="26">
        <f>B279</f>
        <v>55</v>
      </c>
      <c r="D279" s="78"/>
      <c r="E279" s="78"/>
      <c r="F279" s="78">
        <v>5</v>
      </c>
      <c r="G279" s="78">
        <v>5</v>
      </c>
      <c r="H279" s="79"/>
      <c r="I279" s="78"/>
      <c r="J279" s="78"/>
      <c r="K279" s="78"/>
      <c r="L279" s="78"/>
      <c r="M279" s="78"/>
      <c r="N279" s="78">
        <v>10</v>
      </c>
      <c r="O279" s="78"/>
      <c r="P279" s="78"/>
      <c r="Q279" s="78">
        <v>10</v>
      </c>
      <c r="R279" s="78">
        <v>5</v>
      </c>
      <c r="S279" s="79"/>
      <c r="T279" s="78">
        <v>5</v>
      </c>
      <c r="U279" s="78">
        <v>15</v>
      </c>
    </row>
    <row r="280" spans="1:21" ht="21.1" x14ac:dyDescent="0.35">
      <c r="A280" s="48" t="s">
        <v>75</v>
      </c>
      <c r="B280" s="191"/>
      <c r="C280" s="27"/>
      <c r="D280" s="75"/>
      <c r="E280" s="75"/>
      <c r="F280" s="75"/>
      <c r="G280" s="75"/>
      <c r="H280" s="54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54"/>
      <c r="T280" s="75"/>
      <c r="U280" s="75"/>
    </row>
    <row r="281" spans="1:21" x14ac:dyDescent="0.3">
      <c r="A281" s="80" t="s">
        <v>31</v>
      </c>
      <c r="B281" s="191">
        <f>SUM(D281:U281)</f>
        <v>3</v>
      </c>
      <c r="C281" s="27"/>
      <c r="D281" s="75"/>
      <c r="E281" s="75"/>
      <c r="F281" s="75"/>
      <c r="G281" s="75">
        <v>1</v>
      </c>
      <c r="H281" s="54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54"/>
      <c r="T281" s="75"/>
      <c r="U281" s="75">
        <v>2</v>
      </c>
    </row>
    <row r="282" spans="1:21" ht="17" thickBot="1" x14ac:dyDescent="0.35">
      <c r="A282" s="82" t="s">
        <v>32</v>
      </c>
      <c r="B282" s="191">
        <f>SUM(D282:U282)</f>
        <v>21</v>
      </c>
      <c r="C282" s="63"/>
      <c r="D282" s="44"/>
      <c r="E282" s="85"/>
      <c r="F282" s="85"/>
      <c r="G282" s="85">
        <v>7</v>
      </c>
      <c r="H282" s="86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6"/>
      <c r="T282" s="85"/>
      <c r="U282" s="85">
        <v>14</v>
      </c>
    </row>
    <row r="283" spans="1:21" ht="23.8" x14ac:dyDescent="0.4">
      <c r="A283" s="87"/>
      <c r="B283" s="87"/>
      <c r="C283" s="35" t="s">
        <v>76</v>
      </c>
      <c r="D283" s="89"/>
      <c r="E283" s="89"/>
      <c r="F283" s="89"/>
      <c r="G283" s="89"/>
      <c r="H283" s="88"/>
      <c r="I283" s="89"/>
      <c r="J283" s="89"/>
      <c r="K283" s="89"/>
      <c r="L283" s="89"/>
      <c r="M283" s="91"/>
      <c r="N283" s="91"/>
      <c r="O283" s="89"/>
      <c r="P283" s="89"/>
      <c r="Q283" s="89"/>
      <c r="R283" s="89"/>
      <c r="S283" s="88"/>
      <c r="T283" s="89"/>
      <c r="U283" s="89"/>
    </row>
    <row r="284" spans="1:21" x14ac:dyDescent="0.3">
      <c r="A284" s="87"/>
      <c r="B284" s="87"/>
      <c r="C284" s="38" t="s">
        <v>28</v>
      </c>
      <c r="D284" s="93">
        <f t="shared" ref="D284:M285" si="0">IF(SUMIF($A$4:$A$282,$C284,D$4:D$282)=0,"",SUMIF($A$4:$A$282,$C284,D$4:D$282))</f>
        <v>15</v>
      </c>
      <c r="E284" s="93">
        <f t="shared" si="0"/>
        <v>15</v>
      </c>
      <c r="F284" s="93">
        <f t="shared" si="0"/>
        <v>15</v>
      </c>
      <c r="G284" s="93">
        <f t="shared" si="0"/>
        <v>15</v>
      </c>
      <c r="H284" s="92" t="str">
        <f t="shared" si="0"/>
        <v/>
      </c>
      <c r="I284" s="93">
        <f t="shared" si="0"/>
        <v>15</v>
      </c>
      <c r="J284" s="93">
        <f t="shared" si="0"/>
        <v>15</v>
      </c>
      <c r="K284" s="93">
        <f t="shared" si="0"/>
        <v>15</v>
      </c>
      <c r="L284" s="93">
        <f t="shared" si="0"/>
        <v>15</v>
      </c>
      <c r="M284" s="93">
        <f t="shared" si="0"/>
        <v>15</v>
      </c>
      <c r="N284" s="93">
        <f t="shared" ref="N284:U285" si="1">IF(SUMIF($A$4:$A$282,$C284,N$4:N$282)=0,"",SUMIF($A$4:$A$282,$C284,N$4:N$282))</f>
        <v>15</v>
      </c>
      <c r="O284" s="93">
        <f t="shared" si="1"/>
        <v>15</v>
      </c>
      <c r="P284" s="93">
        <f t="shared" si="1"/>
        <v>15</v>
      </c>
      <c r="Q284" s="89">
        <f t="shared" si="1"/>
        <v>15</v>
      </c>
      <c r="R284" s="89">
        <f t="shared" si="1"/>
        <v>15</v>
      </c>
      <c r="S284" s="88" t="str">
        <f t="shared" si="1"/>
        <v/>
      </c>
      <c r="T284" s="89">
        <f t="shared" si="1"/>
        <v>15</v>
      </c>
      <c r="U284" s="89">
        <f t="shared" si="1"/>
        <v>15</v>
      </c>
    </row>
    <row r="285" spans="1:21" x14ac:dyDescent="0.3">
      <c r="A285" s="87"/>
      <c r="B285" s="87"/>
      <c r="C285" s="38" t="s">
        <v>29</v>
      </c>
      <c r="D285" s="93">
        <f t="shared" si="0"/>
        <v>8</v>
      </c>
      <c r="E285" s="93">
        <f t="shared" si="0"/>
        <v>8</v>
      </c>
      <c r="F285" s="93">
        <f t="shared" si="0"/>
        <v>8</v>
      </c>
      <c r="G285" s="93">
        <f t="shared" si="0"/>
        <v>7</v>
      </c>
      <c r="H285" s="92" t="str">
        <f t="shared" si="0"/>
        <v/>
      </c>
      <c r="I285" s="93">
        <f t="shared" si="0"/>
        <v>8</v>
      </c>
      <c r="J285" s="93">
        <f t="shared" si="0"/>
        <v>8</v>
      </c>
      <c r="K285" s="93">
        <f t="shared" si="0"/>
        <v>6</v>
      </c>
      <c r="L285" s="93">
        <f t="shared" si="0"/>
        <v>8</v>
      </c>
      <c r="M285" s="93">
        <f t="shared" si="0"/>
        <v>8</v>
      </c>
      <c r="N285" s="93">
        <f t="shared" si="1"/>
        <v>6</v>
      </c>
      <c r="O285" s="93">
        <f t="shared" si="1"/>
        <v>8</v>
      </c>
      <c r="P285" s="93">
        <f t="shared" si="1"/>
        <v>8</v>
      </c>
      <c r="Q285" s="89">
        <f t="shared" si="1"/>
        <v>8</v>
      </c>
      <c r="R285" s="89">
        <f t="shared" si="1"/>
        <v>5</v>
      </c>
      <c r="S285" s="88" t="str">
        <f t="shared" si="1"/>
        <v/>
      </c>
      <c r="T285" s="89">
        <f t="shared" si="1"/>
        <v>8</v>
      </c>
      <c r="U285" s="89">
        <f t="shared" si="1"/>
        <v>8</v>
      </c>
    </row>
    <row r="286" spans="1:21" x14ac:dyDescent="0.3">
      <c r="A286" s="87"/>
      <c r="B286" s="87"/>
      <c r="C286" s="38" t="s">
        <v>31</v>
      </c>
      <c r="D286" s="93">
        <f t="shared" ref="D286:F287" si="2">IF(SUMIF($A$4:$A$279,$C286,D$4:D$279)=0,"",SUMIF($A$4:$A$279,$C286,D$4:D$279))</f>
        <v>6</v>
      </c>
      <c r="E286" s="93">
        <f t="shared" si="2"/>
        <v>8</v>
      </c>
      <c r="F286" s="93">
        <f t="shared" si="2"/>
        <v>4</v>
      </c>
      <c r="G286" s="93">
        <f t="shared" ref="G286:U287" si="3">IF(SUMIF($A$4:$A$282,$C286,G$4:G$282)=0,"",SUMIF($A$4:$A$282,$C286,G$4:G$282))</f>
        <v>5</v>
      </c>
      <c r="H286" s="92" t="str">
        <f t="shared" si="3"/>
        <v/>
      </c>
      <c r="I286" s="93">
        <f t="shared" si="3"/>
        <v>5</v>
      </c>
      <c r="J286" s="93">
        <f t="shared" si="3"/>
        <v>2</v>
      </c>
      <c r="K286" s="93">
        <f t="shared" si="3"/>
        <v>2</v>
      </c>
      <c r="L286" s="93">
        <f t="shared" si="3"/>
        <v>2</v>
      </c>
      <c r="M286" s="93">
        <f t="shared" si="3"/>
        <v>2</v>
      </c>
      <c r="N286" s="93">
        <f t="shared" si="3"/>
        <v>6</v>
      </c>
      <c r="O286" s="93">
        <f t="shared" si="3"/>
        <v>5</v>
      </c>
      <c r="P286" s="93">
        <f t="shared" si="3"/>
        <v>7</v>
      </c>
      <c r="Q286" s="89">
        <f t="shared" si="3"/>
        <v>4</v>
      </c>
      <c r="R286" s="89">
        <f t="shared" si="3"/>
        <v>4</v>
      </c>
      <c r="S286" s="88" t="str">
        <f t="shared" si="3"/>
        <v/>
      </c>
      <c r="T286" s="89">
        <f t="shared" si="3"/>
        <v>5</v>
      </c>
      <c r="U286" s="89">
        <f t="shared" si="3"/>
        <v>7</v>
      </c>
    </row>
    <row r="287" spans="1:21" x14ac:dyDescent="0.3">
      <c r="A287" s="87"/>
      <c r="B287" s="87"/>
      <c r="C287" s="38" t="s">
        <v>32</v>
      </c>
      <c r="D287" s="93">
        <f t="shared" si="2"/>
        <v>40</v>
      </c>
      <c r="E287" s="93">
        <f t="shared" si="2"/>
        <v>52</v>
      </c>
      <c r="F287" s="93">
        <f t="shared" si="2"/>
        <v>26</v>
      </c>
      <c r="G287" s="93">
        <f t="shared" si="3"/>
        <v>36</v>
      </c>
      <c r="H287" s="92" t="str">
        <f t="shared" si="3"/>
        <v/>
      </c>
      <c r="I287" s="93">
        <f t="shared" si="3"/>
        <v>31</v>
      </c>
      <c r="J287" s="93">
        <f t="shared" si="3"/>
        <v>14</v>
      </c>
      <c r="K287" s="93">
        <f t="shared" si="3"/>
        <v>20</v>
      </c>
      <c r="L287" s="93">
        <f t="shared" si="3"/>
        <v>12</v>
      </c>
      <c r="M287" s="93">
        <f t="shared" si="3"/>
        <v>18</v>
      </c>
      <c r="N287" s="93">
        <f t="shared" si="3"/>
        <v>38</v>
      </c>
      <c r="O287" s="93">
        <f t="shared" si="3"/>
        <v>31</v>
      </c>
      <c r="P287" s="93">
        <f t="shared" si="3"/>
        <v>45</v>
      </c>
      <c r="Q287" s="89">
        <f t="shared" si="3"/>
        <v>20</v>
      </c>
      <c r="R287" s="89">
        <f t="shared" si="3"/>
        <v>25</v>
      </c>
      <c r="S287" s="88" t="str">
        <f t="shared" si="3"/>
        <v/>
      </c>
      <c r="T287" s="89">
        <f t="shared" si="3"/>
        <v>32</v>
      </c>
      <c r="U287" s="89">
        <f t="shared" si="3"/>
        <v>50</v>
      </c>
    </row>
    <row r="289" spans="1:1" x14ac:dyDescent="0.3">
      <c r="A289" s="49" t="s">
        <v>394</v>
      </c>
    </row>
  </sheetData>
  <mergeCells count="3">
    <mergeCell ref="A1:A3"/>
    <mergeCell ref="B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Anthem</vt:lpstr>
      <vt:lpstr>Chicago</vt:lpstr>
      <vt:lpstr>Houston</vt:lpstr>
      <vt:lpstr>Miami</vt:lpstr>
      <vt:lpstr>New England</vt:lpstr>
      <vt:lpstr>NOLA</vt:lpstr>
      <vt:lpstr>Old Glory</vt:lpstr>
      <vt:lpstr>Los Angeles</vt:lpstr>
      <vt:lpstr>San Diego</vt:lpstr>
      <vt:lpstr>Seattle</vt:lpstr>
      <vt:lpstr>Utah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Whatmore</dc:creator>
  <cp:lastModifiedBy>Ade Hill</cp:lastModifiedBy>
  <dcterms:created xsi:type="dcterms:W3CDTF">2025-01-15T17:19:43Z</dcterms:created>
  <dcterms:modified xsi:type="dcterms:W3CDTF">2025-06-30T08:02:46Z</dcterms:modified>
</cp:coreProperties>
</file>